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.1" r:id="rId1" sheetId="1" state="visible"/>
  </sheets>
  <definedNames>
    <definedName hidden="false" localSheetId="0" name="_xlnm.Print_Area">'2.1'!$A$1:$R$46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<sst xmlns="http://schemas.openxmlformats.org/spreadsheetml/2006/main" xmlns:a="http://schemas.openxmlformats.org/drawingml/2006/main" xmlns:a15="http://schemas.microsoft.com/office/drawing/2012/main" xmlns:asvg="http://schemas.microsoft.com/office/drawing/2016/SVG/main" xmlns:c="http://schemas.openxmlformats.org/drawingml/2006/chart" xmlns:co="http://ncloudtech.com" xmlns:co-ooxml="http://ncloudtech.com/ooxml" xmlns:m="http://schemas.openxmlformats.org/officeDocument/2006/math" xmlns:mc="http://schemas.openxmlformats.org/markup-compatibility/2006" xmlns:o="urn:schemas-microsoft-com:office:office" xmlns:p="http://schemas.openxmlformats.org/presentationml/2006/main" xmlns:pic="http://schemas.openxmlformats.org/drawingml/2006/picture" xmlns:r="http://schemas.openxmlformats.org/officeDocument/2006/relationships" xmlns:s="http://schemas.openxmlformats.org/officeDocument/2006/sharedTypes" xmlns:sl="http://schemas.openxmlformats.org/schemaLibrary/2006/main" xmlns:v="urn:schemas-microsoft-com:vml" xmlns:w="http://schemas.openxmlformats.org/wordprocessingml/2006/main" xmlns:w14="http://schemas.microsoft.com/office/word/2010/wordml" xmlns:w15="http://schemas.microsoft.com/office/word/2012/wordml" xmlns:wp="http://schemas.openxmlformats.org/drawingml/2006/wordprocessingDrawing" xmlns:wpg="http://schemas.microsoft.com/office/word/2010/wordprocessingGroup" xmlns:wps="http://schemas.microsoft.com/office/word/2010/wordprocessingShape" xmlns:x="urn:schemas-microsoft-com:office:excel" xmlns:x14="http://schemas.microsoft.com/office/spreadsheetml/2009/9/main" xmlns:xdr="http://schemas.openxmlformats.org/drawingml/2006/spreadsheetDrawing" xmlns:xm="http://schemas.microsoft.com/office/excel/2006/main" mc:Ignorable="co co-ooxml w14 x14 w15">
  <si>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2.1. (ОУ)</t>
  </si>
  <si>
    <t>ДОКУМЕНТИРОВАННАЯ ИНФОРМАЦИЯ О ВИДАХ, МЕСТОПОЛОЖЕНИИ, ГРАНИЦАХ,</t>
  </si>
  <si>
    <t>ПРИНАДЛЕЖНОСТИ И СОСТОЯНИИ ОХОТНИЧЬИХ УГОДИЙ</t>
  </si>
  <si>
    <t>по состоянию на " 01 " января 2022 года</t>
  </si>
  <si>
    <t>Наименование субъекта Российской Федерации:  Вологодская область</t>
  </si>
  <si>
    <t xml:space="preserve">Наименование органа исполнительной власти субъекта Российской Федерации:  Департамент по охране, контролю и регулированию использования объектов животного мира                                                                   Вологодской области </t>
  </si>
  <si>
    <t>№                                      п/п</t>
  </si>
  <si>
    <t>Наименование муниципального района</t>
  </si>
  <si>
    <t>Общая площадь муниципального района,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</si>
  <si>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</si>
  <si>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</si>
  <si>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</si>
  <si>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</si>
  <si>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Площадь иных территорий, являющихся средой обитания охотничьих ресурсов</t>
  </si>
  <si>
    <t>тыс. га</t>
  </si>
  <si>
    <t>% от общей площади муниципального района</t>
  </si>
  <si>
    <t>1.</t>
  </si>
  <si>
    <t>Бабаевский</t>
  </si>
  <si>
    <t>2.</t>
  </si>
  <si>
    <t>Бабушкинский</t>
  </si>
  <si>
    <t>3.</t>
  </si>
  <si>
    <t>Белозерский*</t>
  </si>
  <si>
    <t>4.</t>
  </si>
  <si>
    <t>Вашкинский*</t>
  </si>
  <si>
    <t>5.</t>
  </si>
  <si>
    <t xml:space="preserve">Великоустюгский </t>
  </si>
  <si>
    <t>6.</t>
  </si>
  <si>
    <t xml:space="preserve">Верховажский </t>
  </si>
  <si>
    <t>7.</t>
  </si>
  <si>
    <t>Вожегодский*</t>
  </si>
  <si>
    <t>8.</t>
  </si>
  <si>
    <t>Вологодский*</t>
  </si>
  <si>
    <t>9.</t>
  </si>
  <si>
    <t>Вытегорский*</t>
  </si>
  <si>
    <t>10.</t>
  </si>
  <si>
    <t>Грязовецкий</t>
  </si>
  <si>
    <t>11.</t>
  </si>
  <si>
    <t>Кадуйский</t>
  </si>
  <si>
    <t>12.</t>
  </si>
  <si>
    <t>Кирилловский*</t>
  </si>
  <si>
    <t>13.</t>
  </si>
  <si>
    <t xml:space="preserve">Кичм.-Городецкий </t>
  </si>
  <si>
    <t>-</t>
  </si>
  <si>
    <t>14.</t>
  </si>
  <si>
    <t xml:space="preserve">Междуреченский </t>
  </si>
  <si>
    <t>15.</t>
  </si>
  <si>
    <t xml:space="preserve">Никольский </t>
  </si>
  <si>
    <t>16.</t>
  </si>
  <si>
    <t xml:space="preserve">Нюксенский </t>
  </si>
  <si>
    <t>17.</t>
  </si>
  <si>
    <t xml:space="preserve">Сокольский </t>
  </si>
  <si>
    <t>18.</t>
  </si>
  <si>
    <t xml:space="preserve">Сямженский </t>
  </si>
  <si>
    <t>19.</t>
  </si>
  <si>
    <t xml:space="preserve">Тарногский </t>
  </si>
  <si>
    <t>20.</t>
  </si>
  <si>
    <t xml:space="preserve">Тотемский </t>
  </si>
  <si>
    <t>21.</t>
  </si>
  <si>
    <t>Усть-Кубинский*</t>
  </si>
  <si>
    <t>22.</t>
  </si>
  <si>
    <t xml:space="preserve">Устюженский </t>
  </si>
  <si>
    <t>23.</t>
  </si>
  <si>
    <t xml:space="preserve">Харовский </t>
  </si>
  <si>
    <t>24.</t>
  </si>
  <si>
    <t xml:space="preserve">Чагодощенский </t>
  </si>
  <si>
    <t>25.</t>
  </si>
  <si>
    <t>Череповецкий*</t>
  </si>
  <si>
    <t>26.</t>
  </si>
  <si>
    <t xml:space="preserve">Шекснинский </t>
  </si>
  <si>
    <t>Итого по Вологодской области*:</t>
  </si>
  <si>
    <t xml:space="preserve">* - в площади района учтена площадь межрайонного озера     </t>
  </si>
  <si>
    <t>** - площадь области с учетом межрайонных озер</t>
  </si>
  <si>
    <t>Лицо, ответственное за заполнение формы:</t>
  </si>
  <si>
    <r>
      <rPr>
        <rFont val="Times New Roman"/>
        <sz val="11"/>
        <u val="single"/>
      </rPr>
      <t xml:space="preserve">Главный специалист </t>
    </r>
  </si>
  <si>
    <r>
      <rPr>
        <rFont val="Times New Roman"/>
        <sz val="13"/>
        <u val="single"/>
      </rPr>
      <t>М.Е. Белова</t>
    </r>
  </si>
  <si>
    <t>(должность)</t>
  </si>
  <si>
    <t>(Ф.И.О.)</t>
  </si>
  <si>
    <t>(подпись)</t>
  </si>
  <si>
    <r>
      <rPr>
        <rFont val="Times New Roman"/>
        <sz val="12"/>
        <u val="single"/>
      </rPr>
      <t>8 (8172) 23-01-91, доб. 0424</t>
    </r>
  </si>
  <si>
    <r>
      <rPr>
        <rFont val="Times New Roman"/>
        <sz val="12"/>
        <u val="single"/>
      </rPr>
      <t>15.08.2022 г.</t>
    </r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</si>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</sst>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0" formatCode="0.000" numFmtId="1001"/>
    <numFmt co:extendedFormatCode="0.00" formatCode="0.00" numFmtId="1002"/>
    <numFmt co:extendedFormatCode="0.0" formatCode="0.0" numFmtId="1003"/>
    <numFmt co:extendedFormatCode="0.00000" formatCode="0.00000" numFmtId="1004"/>
    <numFmt co:extendedFormatCode="0.0000" formatCode="0.0000" numFmtId="1005"/>
    <numFmt co:extendedFormatCode="0.0000000" formatCode="0.0000000" numFmtId="1006"/>
  </numFmts>
  <fonts count="13">
    <font>
      <name val="Calibri"/>
      <sz val="11"/>
    </font>
    <font>
      <name val="Arial"/>
      <sz val="10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1"/>
    </font>
    <font>
      <name val="Times New Roman"/>
      <sz val="9"/>
    </font>
    <font>
      <name val="Times New Roman"/>
      <sz val="13"/>
    </font>
    <font>
      <name val="Times New Roman"/>
      <sz val="14"/>
    </font>
    <font>
      <name val="Times New Roman"/>
      <b val="true"/>
      <sz val="13"/>
    </font>
    <font>
      <name val="Times New Roman"/>
      <sz val="11"/>
      <u val="single"/>
    </font>
    <font>
      <name val="Times New Roman"/>
      <sz val="13"/>
      <u val="single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0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7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ill="true" applyFont="true" applyNumberFormat="true" borderId="0" fillId="2" fontId="3" numFmtId="1000" quotePrefix="false">
      <alignment horizontal="center"/>
    </xf>
    <xf applyAlignment="true" applyFont="true" applyNumberFormat="true" borderId="0" fillId="0" fontId="5" numFmtId="1000" quotePrefix="false">
      <alignment horizontal="left" vertical="top"/>
    </xf>
    <xf applyAlignment="true" applyFont="true" applyNumberFormat="true" borderId="0" fillId="0" fontId="5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ill="true" applyFont="true" applyNumberFormat="true" borderId="4" fillId="2" fontId="2" numFmtId="1000" quotePrefix="false">
      <alignment horizontal="center" vertical="top" wrapText="true"/>
    </xf>
    <xf applyAlignment="true" applyBorder="true" applyFont="true" applyNumberFormat="true" borderId="5" fillId="0" fontId="2" numFmtId="1000" quotePrefix="false">
      <alignment horizontal="center" vertical="top" wrapText="true"/>
    </xf>
    <xf applyAlignment="true" applyBorder="true" applyFont="true" applyNumberFormat="true" borderId="6" fillId="0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5" fillId="2" fontId="2" numFmtId="1000" quotePrefix="false">
      <alignment horizontal="center" vertical="top" wrapText="true"/>
    </xf>
    <xf applyAlignment="true" applyBorder="true" applyFill="true" applyFont="true" applyNumberFormat="true" borderId="6" fillId="2" fontId="2" numFmtId="1000" quotePrefix="false">
      <alignment horizontal="center" vertical="top" wrapText="true"/>
    </xf>
    <xf applyAlignment="true" applyFill="true" applyFont="true" applyNumberFormat="true" borderId="0" fillId="2" fontId="2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9" fillId="0" fontId="2" numFmtId="1000" quotePrefix="false">
      <alignment horizontal="center"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left" vertical="center"/>
    </xf>
    <xf applyAlignment="true" applyBorder="true" applyFont="true" applyNumberFormat="true" borderId="5" fillId="0" fontId="5" numFmtId="1000" quotePrefix="false">
      <alignment horizontal="left" vertical="center"/>
    </xf>
    <xf applyAlignment="true" applyBorder="true" applyFont="true" applyNumberFormat="true" borderId="6" fillId="0" fontId="5" numFmtId="1000" quotePrefix="false">
      <alignment horizontal="left" vertical="center"/>
    </xf>
    <xf applyAlignment="true" applyBorder="true" applyFont="true" applyNumberFormat="true" borderId="4" fillId="0" fontId="5" numFmtId="1001" quotePrefix="false">
      <alignment horizontal="center" vertical="center"/>
    </xf>
    <xf applyAlignment="true" applyBorder="true" applyFill="true" applyFont="true" applyNumberFormat="true" borderId="1" fillId="2" fontId="5" numFmtId="1002" quotePrefix="false">
      <alignment horizontal="center" vertical="center"/>
    </xf>
    <xf applyAlignment="true" applyBorder="true" applyFill="true" applyFont="true" applyNumberFormat="true" borderId="1" fillId="2" fontId="5" numFmtId="1003" quotePrefix="false">
      <alignment horizontal="center" vertical="center"/>
    </xf>
    <xf applyAlignment="true" applyBorder="true" applyFill="true" applyFont="true" applyNumberFormat="true" borderId="6" fillId="2" fontId="5" numFmtId="1003" quotePrefix="false">
      <alignment horizontal="center" vertical="center"/>
    </xf>
    <xf applyAlignment="true" applyBorder="true" applyFill="true" applyFont="true" applyNumberFormat="true" borderId="1" fillId="2" fontId="5" numFmtId="1004" quotePrefix="false">
      <alignment horizontal="center" vertical="center"/>
    </xf>
    <xf applyAlignment="true" applyBorder="true" applyFont="true" applyNumberFormat="true" borderId="1" fillId="0" fontId="5" numFmtId="1003" quotePrefix="false">
      <alignment horizontal="center" vertical="center"/>
    </xf>
    <xf applyAlignment="true" applyBorder="true" applyFont="true" applyNumberFormat="true" borderId="1" fillId="0" fontId="5" numFmtId="1004" quotePrefix="false">
      <alignment horizontal="center" vertical="center"/>
    </xf>
    <xf applyAlignment="true" applyBorder="true" applyFont="true" applyNumberFormat="true" borderId="6" fillId="0" fontId="5" numFmtId="1003" quotePrefix="false">
      <alignment horizontal="center" vertical="center"/>
    </xf>
    <xf applyFont="true" applyNumberFormat="true" borderId="0" fillId="0" fontId="1" numFmtId="1002" quotePrefix="false"/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5" numFmtId="1003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/>
    </xf>
    <xf applyFill="true" applyFont="true" applyNumberFormat="true" borderId="0" fillId="3" fontId="1" numFmtId="1000" quotePrefix="false"/>
    <xf applyAlignment="true" applyBorder="true" applyFont="true" applyNumberFormat="true" borderId="1" fillId="0" fontId="5" numFmtId="1000" quotePrefix="false">
      <alignment horizontal="left" vertical="center" wrapText="true"/>
    </xf>
    <xf applyAlignment="true" applyBorder="true" applyFont="true" applyNumberFormat="true" borderId="5" fillId="0" fontId="5" numFmtId="1000" quotePrefix="false">
      <alignment horizontal="left" vertical="center" wrapText="true"/>
    </xf>
    <xf applyAlignment="true" applyBorder="true" applyFont="true" applyNumberFormat="true" borderId="6" fillId="0" fontId="5" numFmtId="1000" quotePrefix="false">
      <alignment horizontal="left" vertical="center" wrapText="true"/>
    </xf>
    <xf applyAlignment="true" applyBorder="true" applyFont="true" applyNumberFormat="true" borderId="1" fillId="0" fontId="6" numFmtId="1005" quotePrefix="false">
      <alignment horizontal="center" vertical="center"/>
    </xf>
    <xf applyAlignment="true" applyBorder="true" applyFont="true" applyNumberFormat="true" borderId="1" fillId="0" fontId="5" numFmtId="1006" quotePrefix="false">
      <alignment horizontal="center" vertical="center"/>
    </xf>
    <xf applyAlignment="true" applyFont="true" applyNumberFormat="true" borderId="0" fillId="0" fontId="5" numFmtId="1000" quotePrefix="false">
      <alignment horizontal="left" vertical="center" wrapText="true"/>
    </xf>
    <xf applyAlignment="true" applyFont="true" applyNumberFormat="true" borderId="0" fillId="0" fontId="5" numFmtId="1001" quotePrefix="false">
      <alignment horizontal="center" vertical="center"/>
    </xf>
    <xf applyAlignment="true" applyFont="true" applyNumberFormat="true" borderId="0" fillId="0" fontId="5" numFmtId="1005" quotePrefix="false">
      <alignment horizontal="center" vertical="center"/>
    </xf>
    <xf applyAlignment="true" applyFont="true" applyNumberFormat="true" borderId="0" fillId="0" fontId="7" numFmtId="1000" quotePrefix="false">
      <alignment wrapText="true"/>
    </xf>
    <xf applyFont="true" applyNumberFormat="true" borderId="0" fillId="0" fontId="8" numFmtId="1000" quotePrefix="false"/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8" numFmtId="1000" quotePrefix="false">
      <alignment horizontal="center"/>
    </xf>
    <xf applyFont="true" applyNumberFormat="true" borderId="0" fillId="0" fontId="9" numFmtId="1000" quotePrefix="false"/>
    <xf applyAlignment="true" applyFont="true" applyNumberFormat="true" borderId="0" fillId="0" fontId="10" numFmtId="1000" quotePrefix="false">
      <alignment horizontal="center" wrapText="true"/>
    </xf>
    <xf applyAlignment="true" applyFont="true" applyNumberFormat="true" borderId="0" fillId="0" fontId="11" numFmtId="1000" quotePrefix="false">
      <alignment horizontal="center"/>
    </xf>
    <xf applyBorder="true" applyFont="true" applyNumberFormat="true" borderId="9" fillId="0" fontId="2" numFmtId="1000" quotePrefix="false"/>
    <xf applyFont="true" applyNumberFormat="true" borderId="0" fillId="0" fontId="5" numFmtId="1000" quotePrefix="false"/>
    <xf applyAlignment="true" applyFont="true" applyNumberFormat="true" borderId="0" fillId="0" fontId="2" numFmtId="1000" quotePrefix="false">
      <alignment horizontal="center" vertical="top"/>
    </xf>
    <xf applyFont="true" applyNumberFormat="true" borderId="0" fillId="0" fontId="4" numFmtId="1000" quotePrefix="false"/>
    <xf applyAlignment="true" applyFont="true" applyNumberFormat="true" borderId="0" fillId="0" fontId="1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65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0" width="5.07354719660341"/>
    <col customWidth="true" max="2" min="2" outlineLevel="0" style="0" width="10.5698894008421"/>
    <col customWidth="true" max="3" min="3" outlineLevel="0" style="0" width="7.75125263328307"/>
    <col customWidth="true" max="4" min="4" outlineLevel="0" style="0" width="7.04659293389476"/>
    <col customWidth="true" max="5" min="5" outlineLevel="0" style="0" width="15.6434369357779"/>
    <col customWidth="true" max="6" min="6" outlineLevel="0" style="0" width="9.16057135539497"/>
    <col customWidth="true" max="8" min="7" outlineLevel="0" style="0" width="6.2010022419594"/>
    <col customWidth="true" max="9" min="9" outlineLevel="0" style="0" width="13.2475944991894"/>
    <col customWidth="true" max="10" min="10" outlineLevel="0" style="0" width="10.7108217467186"/>
    <col customWidth="true" max="11" min="11" outlineLevel="0" style="0" width="14.2341175370013"/>
    <col customWidth="true" max="12" min="12" outlineLevel="0" style="0" width="9.01963900951847"/>
    <col customWidth="true" max="13" min="13" outlineLevel="0" style="0" width="7.4693886181948"/>
    <col customWidth="true" max="14" min="14" outlineLevel="0" style="0" width="11.2745491002305"/>
    <col customWidth="true" max="15" min="15" outlineLevel="0" style="0" width="10.8517534159304"/>
    <col customWidth="true" max="16" min="16" outlineLevel="0" style="0" width="11.1336174310187"/>
    <col bestFit="true" customWidth="true" max="17" min="17" outlineLevel="0" style="0" width="9.01963900951847"/>
    <col customWidth="true" max="18" min="18" outlineLevel="0" style="0" width="1.83211423724576"/>
    <col bestFit="true" customWidth="true" max="20" min="19" outlineLevel="0" style="0" width="9.01963900951847"/>
    <col customWidth="true" max="21" min="21" outlineLevel="0" style="0" width="11.5564131153187"/>
    <col bestFit="true" customWidth="true" max="16384" min="22" outlineLevel="0" style="0" width="9.01963900951847"/>
  </cols>
  <sheetData>
    <row ht="15.75" outlineLevel="0" r="1">
      <c r="A1" s="1" t="n"/>
      <c r="B1" s="1" t="n"/>
      <c r="C1" s="1" t="n"/>
      <c r="D1" s="1" t="n"/>
      <c r="E1" s="1" t="n"/>
      <c r="F1" s="1" t="n"/>
      <c r="G1" s="1" t="n"/>
      <c r="H1" s="1" t="n"/>
      <c r="I1" s="1" t="n"/>
      <c r="J1" s="1" t="n"/>
      <c r="K1" s="2" t="n"/>
      <c r="L1" s="2" t="s"/>
      <c r="M1" s="2" t="s"/>
      <c r="N1" s="1" t="n"/>
      <c r="O1" s="1" t="n"/>
      <c r="P1" s="1" t="n"/>
      <c r="Q1" s="1" t="n"/>
      <c r="R1" s="3" t="s">
        <v>0</v>
      </c>
    </row>
    <row customHeight="true" ht="18.75" outlineLevel="0" r="2">
      <c r="A2" s="4" t="s">
        <v>1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</row>
    <row ht="15.75" outlineLevel="0" r="3">
      <c r="A3" s="5" t="s">
        <v>2</v>
      </c>
      <c r="B3" s="5" t="s"/>
      <c r="C3" s="5" t="s"/>
      <c r="D3" s="5" t="s"/>
      <c r="E3" s="5" t="s"/>
      <c r="F3" s="5" t="s"/>
      <c r="G3" s="5" t="s"/>
      <c r="H3" s="5" t="s"/>
      <c r="I3" s="5" t="s"/>
      <c r="J3" s="5" t="s"/>
      <c r="K3" s="5" t="s"/>
      <c r="L3" s="5" t="s"/>
      <c r="M3" s="5" t="s"/>
      <c r="N3" s="5" t="s"/>
      <c r="O3" s="5" t="s"/>
      <c r="P3" s="5" t="s"/>
      <c r="Q3" s="5" t="s"/>
      <c r="R3" s="5" t="s"/>
    </row>
    <row ht="15.75" outlineLevel="0" r="4">
      <c r="A4" s="5" t="n"/>
      <c r="B4" s="5" t="n"/>
      <c r="C4" s="5" t="n"/>
      <c r="D4" s="5" t="n"/>
      <c r="E4" s="5" t="n"/>
      <c r="F4" s="6" t="s">
        <v>3</v>
      </c>
      <c r="G4" s="6" t="s"/>
      <c r="H4" s="6" t="s"/>
      <c r="I4" s="6" t="s"/>
      <c r="J4" s="6" t="s"/>
      <c r="K4" s="6" t="s"/>
      <c r="L4" s="6" t="s"/>
      <c r="M4" s="6" t="s"/>
      <c r="N4" s="5" t="n"/>
      <c r="O4" s="5" t="n"/>
      <c r="P4" s="5" t="n"/>
      <c r="Q4" s="5" t="n"/>
      <c r="R4" s="5" t="n"/>
    </row>
    <row customHeight="true" hidden="false" ht="10" outlineLevel="0" r="5">
      <c r="A5" s="1" t="n"/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</row>
    <row customHeight="true" ht="17.25" outlineLevel="0" r="6">
      <c r="A6" s="7" t="s">
        <v>4</v>
      </c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  <c r="R6" s="7" t="s"/>
    </row>
    <row customHeight="true" ht="30" outlineLevel="0" r="7">
      <c r="A7" s="8" t="s">
        <v>5</v>
      </c>
      <c r="B7" s="8" t="s"/>
      <c r="C7" s="8" t="s"/>
      <c r="D7" s="8" t="s"/>
      <c r="E7" s="8" t="s"/>
      <c r="F7" s="8" t="s"/>
      <c r="G7" s="8" t="s"/>
      <c r="H7" s="8" t="s"/>
      <c r="I7" s="8" t="s"/>
      <c r="J7" s="8" t="s"/>
      <c r="K7" s="8" t="s"/>
      <c r="L7" s="8" t="s"/>
      <c r="M7" s="8" t="s"/>
      <c r="N7" s="8" t="s"/>
      <c r="O7" s="8" t="s"/>
      <c r="P7" s="8" t="s"/>
      <c r="Q7" s="8" t="s"/>
      <c r="R7" s="8" t="s"/>
    </row>
    <row customHeight="true" ht="8.25" outlineLevel="0" r="8">
      <c r="A8" s="1" t="n"/>
      <c r="B8" s="1" t="n"/>
      <c r="C8" s="1" t="n"/>
      <c r="D8" s="1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</row>
    <row customHeight="true" ht="56.25" outlineLevel="0" r="9">
      <c r="A9" s="9" t="s">
        <v>6</v>
      </c>
      <c r="B9" s="9" t="s">
        <v>7</v>
      </c>
      <c r="C9" s="10" t="s"/>
      <c r="D9" s="11" t="s"/>
      <c r="E9" s="12" t="s">
        <v>8</v>
      </c>
      <c r="F9" s="9" t="s">
        <v>9</v>
      </c>
      <c r="G9" s="13" t="s"/>
      <c r="H9" s="14" t="s"/>
      <c r="I9" s="9" t="s">
        <v>10</v>
      </c>
      <c r="J9" s="14" t="s"/>
      <c r="K9" s="9" t="s">
        <v>11</v>
      </c>
      <c r="L9" s="13" t="s"/>
      <c r="M9" s="14" t="s"/>
      <c r="N9" s="9" t="s">
        <v>12</v>
      </c>
      <c r="O9" s="14" t="s"/>
      <c r="P9" s="15" t="s">
        <v>13</v>
      </c>
      <c r="Q9" s="16" t="s"/>
      <c r="R9" s="17" t="s"/>
      <c r="T9" s="0" t="n"/>
      <c r="U9" s="18" t="n"/>
      <c r="V9" s="18" t="s"/>
      <c r="W9" s="18" t="s"/>
    </row>
    <row customHeight="true" ht="53.25" outlineLevel="0" r="10">
      <c r="A10" s="19" t="s"/>
      <c r="B10" s="20" t="s"/>
      <c r="C10" s="21" t="s"/>
      <c r="D10" s="22" t="s"/>
      <c r="E10" s="23" t="s"/>
      <c r="F10" s="24" t="s">
        <v>14</v>
      </c>
      <c r="G10" s="24" t="s">
        <v>15</v>
      </c>
      <c r="H10" s="25" t="s"/>
      <c r="I10" s="24" t="s">
        <v>14</v>
      </c>
      <c r="J10" s="24" t="s">
        <v>15</v>
      </c>
      <c r="K10" s="24" t="s">
        <v>14</v>
      </c>
      <c r="L10" s="24" t="s">
        <v>15</v>
      </c>
      <c r="M10" s="25" t="s"/>
      <c r="N10" s="24" t="s">
        <v>14</v>
      </c>
      <c r="O10" s="24" t="s">
        <v>15</v>
      </c>
      <c r="P10" s="24" t="s">
        <v>14</v>
      </c>
      <c r="Q10" s="24" t="s">
        <v>15</v>
      </c>
      <c r="R10" s="25" t="s"/>
      <c r="S10" s="26" t="n"/>
      <c r="T10" s="27" t="n"/>
      <c r="U10" s="27" t="n"/>
      <c r="V10" s="27" t="n"/>
      <c r="W10" s="27" t="s"/>
    </row>
    <row customFormat="true" ht="12.75" outlineLevel="0" r="11" s="28">
      <c r="A11" s="29" t="n">
        <v>1</v>
      </c>
      <c r="B11" s="29" t="n">
        <v>2</v>
      </c>
      <c r="C11" s="30" t="s"/>
      <c r="D11" s="31" t="s"/>
      <c r="E11" s="29" t="n">
        <v>3</v>
      </c>
      <c r="F11" s="29" t="n">
        <v>4</v>
      </c>
      <c r="G11" s="29" t="n">
        <v>5</v>
      </c>
      <c r="H11" s="31" t="s"/>
      <c r="I11" s="29" t="n">
        <v>6</v>
      </c>
      <c r="J11" s="29" t="n">
        <v>7</v>
      </c>
      <c r="K11" s="29" t="n">
        <v>8</v>
      </c>
      <c r="L11" s="29" t="n">
        <v>9</v>
      </c>
      <c r="M11" s="31" t="s"/>
      <c r="N11" s="29" t="n">
        <v>10</v>
      </c>
      <c r="O11" s="29" t="n">
        <v>11</v>
      </c>
      <c r="P11" s="29" t="n">
        <v>12</v>
      </c>
      <c r="Q11" s="29" t="n">
        <v>13</v>
      </c>
      <c r="R11" s="31" t="s"/>
      <c r="T11" s="28" t="n"/>
      <c r="U11" s="32" t="n"/>
      <c r="V11" s="32" t="n"/>
      <c r="W11" s="32" t="s"/>
    </row>
    <row ht="15" outlineLevel="0" r="12">
      <c r="A12" s="33" t="s">
        <v>16</v>
      </c>
      <c r="B12" s="34" t="s">
        <v>17</v>
      </c>
      <c r="C12" s="35" t="s"/>
      <c r="D12" s="36" t="s"/>
      <c r="E12" s="37" t="n">
        <v>923.33</v>
      </c>
      <c r="F12" s="38" t="n">
        <f aca="false" ca="false" dt2D="false" dtr="false" t="normal">I12+K12</f>
        <v>923.279</v>
      </c>
      <c r="G12" s="39" t="n">
        <f aca="false" ca="false" dt2D="false" dtr="false" t="normal">F12*100/E12</f>
        <v>99.99447651435564</v>
      </c>
      <c r="H12" s="40" t="s"/>
      <c r="I12" s="41" t="n">
        <f aca="false" ca="false" dt2D="false" dtr="false" t="normal">376.832+7.131</f>
        <v>383.96299999999997</v>
      </c>
      <c r="J12" s="42" t="n">
        <f aca="false" ca="false" dt2D="false" dtr="false" t="normal">I12*100/E12</f>
        <v>41.58459055808865</v>
      </c>
      <c r="K12" s="43" t="n">
        <v>539.316</v>
      </c>
      <c r="L12" s="42" t="n">
        <f aca="false" ca="false" dt2D="false" dtr="false" t="normal">K12*100/E12</f>
        <v>58.409885956267</v>
      </c>
      <c r="M12" s="44" t="s"/>
      <c r="N12" s="33" t="n">
        <v>0</v>
      </c>
      <c r="O12" s="42" t="n">
        <v>0</v>
      </c>
      <c r="P12" s="33" t="n">
        <f aca="false" ca="false" dt2D="false" dtr="false" t="normal">0.051</f>
        <v>0.051</v>
      </c>
      <c r="Q12" s="42" t="n">
        <f aca="false" ca="false" dt2D="false" dtr="false" t="normal">P12*100/E12</f>
        <v>0.005523485644352506</v>
      </c>
      <c r="R12" s="44" t="s"/>
      <c r="S12" s="45" t="n"/>
      <c r="T12" s="0" t="n"/>
      <c r="U12" s="46" t="n"/>
      <c r="V12" s="47" t="n"/>
      <c r="W12" s="47" t="s"/>
    </row>
    <row ht="15" outlineLevel="0" r="13">
      <c r="A13" s="33" t="s">
        <v>18</v>
      </c>
      <c r="B13" s="34" t="s">
        <v>19</v>
      </c>
      <c r="C13" s="35" t="s"/>
      <c r="D13" s="36" t="s"/>
      <c r="E13" s="37" t="n">
        <v>776.05</v>
      </c>
      <c r="F13" s="38" t="n">
        <f aca="false" ca="false" dt2D="false" dtr="false" t="normal">I13+K13</f>
        <v>746.714</v>
      </c>
      <c r="G13" s="39" t="n">
        <f aca="false" ca="false" dt2D="false" dtr="false" t="normal">F13*100/E13</f>
        <v>96.21983119644355</v>
      </c>
      <c r="H13" s="40" t="s"/>
      <c r="I13" s="41" t="n">
        <f aca="false" ca="false" dt2D="false" dtr="false" t="normal">358.716+2.511</f>
        <v>361.22700000000003</v>
      </c>
      <c r="J13" s="42" t="n">
        <f aca="false" ca="false" dt2D="false" dtr="false" t="normal">I13*100/E13</f>
        <v>46.546871979898214</v>
      </c>
      <c r="K13" s="43" t="n">
        <v>385.487</v>
      </c>
      <c r="L13" s="42" t="n">
        <f aca="false" ca="false" dt2D="false" dtr="false" t="normal">K13*100/E13</f>
        <v>49.67295921654534</v>
      </c>
      <c r="M13" s="44" t="s"/>
      <c r="N13" s="33" t="n">
        <f aca="false" ca="false" dt2D="false" dtr="false" t="normal">4.836+24.5</f>
        <v>29.336</v>
      </c>
      <c r="O13" s="42" t="n">
        <f aca="false" ca="false" dt2D="false" dtr="false" t="normal">N13*100/E13</f>
        <v>3.780168803556472</v>
      </c>
      <c r="P13" s="33" t="n">
        <v>0</v>
      </c>
      <c r="Q13" s="42" t="n">
        <f aca="false" ca="false" dt2D="false" dtr="false" t="normal">P13*100/E13</f>
        <v>0</v>
      </c>
      <c r="R13" s="44" t="s"/>
      <c r="S13" s="45" t="n"/>
      <c r="T13" s="0" t="n"/>
      <c r="U13" s="46" t="n"/>
      <c r="V13" s="47" t="n"/>
      <c r="W13" s="47" t="s"/>
    </row>
    <row ht="15" outlineLevel="0" r="14">
      <c r="A14" s="33" t="s">
        <v>20</v>
      </c>
      <c r="B14" s="34" t="s">
        <v>21</v>
      </c>
      <c r="C14" s="35" t="s"/>
      <c r="D14" s="36" t="s"/>
      <c r="E14" s="37" t="n">
        <v>595.808</v>
      </c>
      <c r="F14" s="38" t="n">
        <f aca="false" ca="false" dt2D="false" dtr="false" t="normal">I14+K14</f>
        <v>564.113</v>
      </c>
      <c r="G14" s="39" t="n">
        <f aca="false" ca="false" dt2D="false" dtr="false" t="normal">F14*100/E14</f>
        <v>94.6803332617219</v>
      </c>
      <c r="H14" s="40" t="s"/>
      <c r="I14" s="41" t="n">
        <f aca="false" ca="false" dt2D="false" dtr="false" t="normal">348.153+4.11</f>
        <v>352.26300000000003</v>
      </c>
      <c r="J14" s="42" t="n">
        <f aca="false" ca="false" dt2D="false" dtr="false" t="normal">I14*100/E14</f>
        <v>59.12357672270262</v>
      </c>
      <c r="K14" s="41" t="n">
        <v>211.85</v>
      </c>
      <c r="L14" s="42" t="n">
        <f aca="false" ca="false" dt2D="false" dtr="false" t="normal">K14*100/E14</f>
        <v>35.55675653901928</v>
      </c>
      <c r="M14" s="44" t="s"/>
      <c r="N14" s="33" t="n">
        <v>31.695</v>
      </c>
      <c r="O14" s="42" t="n">
        <f aca="false" ca="false" dt2D="false" dtr="false" t="normal">N14*100/E14</f>
        <v>5.319666738278103</v>
      </c>
      <c r="P14" s="33" t="n">
        <v>0</v>
      </c>
      <c r="Q14" s="42" t="n">
        <f aca="false" ca="false" dt2D="false" dtr="false" t="normal">P14*100/E14</f>
        <v>0</v>
      </c>
      <c r="R14" s="44" t="s"/>
      <c r="S14" s="45" t="n"/>
      <c r="T14" s="0" t="n"/>
      <c r="U14" s="46" t="n"/>
      <c r="V14" s="47" t="n"/>
      <c r="W14" s="47" t="s"/>
    </row>
    <row ht="15" outlineLevel="0" r="15">
      <c r="A15" s="33" t="s">
        <v>22</v>
      </c>
      <c r="B15" s="34" t="s">
        <v>23</v>
      </c>
      <c r="C15" s="35" t="s"/>
      <c r="D15" s="36" t="s"/>
      <c r="E15" s="37" t="n">
        <v>355.891</v>
      </c>
      <c r="F15" s="38" t="n">
        <f aca="false" ca="false" dt2D="false" dtr="false" t="normal">I15+K15</f>
        <v>355.61699999999996</v>
      </c>
      <c r="G15" s="39" t="n">
        <f aca="false" ca="false" dt2D="false" dtr="false" t="normal">F15*100/E15</f>
        <v>99.92301013512562</v>
      </c>
      <c r="H15" s="40" t="s"/>
      <c r="I15" s="41" t="n">
        <f aca="false" ca="false" dt2D="false" dtr="false" t="normal">180.864+0.79</f>
        <v>181.654</v>
      </c>
      <c r="J15" s="42" t="n">
        <f aca="false" ca="false" dt2D="false" dtr="false" t="normal">I15*100/E15</f>
        <v>51.042032532432685</v>
      </c>
      <c r="K15" s="43" t="n">
        <v>173.963</v>
      </c>
      <c r="L15" s="42" t="n">
        <f aca="false" ca="false" dt2D="false" dtr="false" t="normal">K15*100/E15</f>
        <v>48.88097760269295</v>
      </c>
      <c r="M15" s="44" t="s"/>
      <c r="N15" s="33" t="n">
        <v>0</v>
      </c>
      <c r="O15" s="42" t="n">
        <v>0</v>
      </c>
      <c r="P15" s="33" t="n">
        <f aca="false" ca="false" dt2D="false" dtr="false" t="normal">0.274</f>
        <v>0.274</v>
      </c>
      <c r="Q15" s="42" t="n">
        <f aca="false" ca="false" dt2D="false" dtr="false" t="normal">P15*100/E15</f>
        <v>0.0769898648743576</v>
      </c>
      <c r="R15" s="44" t="s"/>
      <c r="S15" s="45" t="n"/>
      <c r="T15" s="0" t="n"/>
      <c r="U15" s="46" t="n"/>
      <c r="V15" s="47" t="n"/>
      <c r="W15" s="47" t="s"/>
    </row>
    <row ht="15" outlineLevel="0" r="16">
      <c r="A16" s="33" t="s">
        <v>24</v>
      </c>
      <c r="B16" s="34" t="s">
        <v>25</v>
      </c>
      <c r="C16" s="35" t="s"/>
      <c r="D16" s="36" t="s"/>
      <c r="E16" s="37" t="n">
        <v>773.288</v>
      </c>
      <c r="F16" s="48" t="n">
        <f aca="false" ca="false" dt2D="false" dtr="false" t="normal">I16+K16</f>
        <v>747.028</v>
      </c>
      <c r="G16" s="42" t="n">
        <f aca="false" ca="false" dt2D="false" dtr="false" t="normal">F16*100/E16</f>
        <v>96.60411127548856</v>
      </c>
      <c r="H16" s="44" t="s"/>
      <c r="I16" s="43" t="n">
        <f aca="false" ca="false" dt2D="false" dtr="false" t="normal">314.4246+10.739</f>
        <v>325.1636</v>
      </c>
      <c r="J16" s="42" t="n">
        <f aca="false" ca="false" dt2D="false" dtr="false" t="normal">I16*100/E16</f>
        <v>42.04948221102616</v>
      </c>
      <c r="K16" s="43" t="n">
        <v>421.8644</v>
      </c>
      <c r="L16" s="42" t="n">
        <f aca="false" ca="false" dt2D="false" dtr="false" t="normal">K16*100/E16</f>
        <v>54.554629064462404</v>
      </c>
      <c r="M16" s="44" t="s"/>
      <c r="N16" s="33" t="n">
        <f aca="false" ca="false" dt2D="false" dtr="false" t="normal">4.656+20.99</f>
        <v>25.645999999999997</v>
      </c>
      <c r="O16" s="42" t="n">
        <f aca="false" ca="false" dt2D="false" dtr="false" t="normal">N16*100/E16</f>
        <v>3.3164875182338274</v>
      </c>
      <c r="P16" s="33" t="n">
        <f aca="false" ca="false" dt2D="false" dtr="false" t="normal">0.614</f>
        <v>0.614</v>
      </c>
      <c r="Q16" s="42" t="n">
        <f aca="false" ca="false" dt2D="false" dtr="false" t="normal">P16*100/E16</f>
        <v>0.07940120627760937</v>
      </c>
      <c r="R16" s="44" t="s"/>
      <c r="S16" s="45" t="n"/>
      <c r="T16" s="0" t="n"/>
      <c r="U16" s="46" t="n"/>
      <c r="V16" s="47" t="n"/>
      <c r="W16" s="47" t="s"/>
    </row>
    <row ht="15" outlineLevel="0" r="17">
      <c r="A17" s="33" t="s">
        <v>26</v>
      </c>
      <c r="B17" s="34" t="s">
        <v>27</v>
      </c>
      <c r="C17" s="35" t="s"/>
      <c r="D17" s="36" t="s"/>
      <c r="E17" s="37" t="n">
        <v>425.547</v>
      </c>
      <c r="F17" s="48" t="n">
        <f aca="false" ca="false" dt2D="false" dtr="false" t="normal">I17+K17</f>
        <v>425.54699999999997</v>
      </c>
      <c r="G17" s="42" t="n">
        <f aca="false" ca="false" dt2D="false" dtr="false" t="normal">F17*100/E17</f>
        <v>99.99999999999999</v>
      </c>
      <c r="H17" s="44" t="s"/>
      <c r="I17" s="43" t="n">
        <f aca="false" ca="false" dt2D="false" dtr="false" t="normal">88.662+0.379</f>
        <v>89.04100000000001</v>
      </c>
      <c r="J17" s="42" t="n">
        <f aca="false" ca="false" dt2D="false" dtr="false" t="normal">I17*100/E17</f>
        <v>20.92389324798436</v>
      </c>
      <c r="K17" s="43" t="n">
        <v>336.506</v>
      </c>
      <c r="L17" s="42" t="n">
        <f aca="false" ca="false" dt2D="false" dtr="false" t="normal">K17*100/E17</f>
        <v>79.07610675201563</v>
      </c>
      <c r="M17" s="44" t="s"/>
      <c r="N17" s="33" t="n">
        <v>0</v>
      </c>
      <c r="O17" s="42" t="n">
        <v>0</v>
      </c>
      <c r="P17" s="33" t="n">
        <v>0</v>
      </c>
      <c r="Q17" s="42" t="n">
        <f aca="false" ca="false" dt2D="false" dtr="false" t="normal">P17*100/E17</f>
        <v>0</v>
      </c>
      <c r="R17" s="44" t="s"/>
      <c r="S17" s="45" t="n"/>
      <c r="T17" s="0" t="n"/>
      <c r="U17" s="46" t="n"/>
      <c r="V17" s="47" t="n"/>
      <c r="W17" s="47" t="s"/>
    </row>
    <row ht="15" outlineLevel="0" r="18">
      <c r="A18" s="33" t="s">
        <v>28</v>
      </c>
      <c r="B18" s="34" t="s">
        <v>29</v>
      </c>
      <c r="C18" s="35" t="s"/>
      <c r="D18" s="36" t="s"/>
      <c r="E18" s="37" t="n">
        <v>584.337</v>
      </c>
      <c r="F18" s="48" t="n">
        <f aca="false" ca="false" dt2D="false" dtr="false" t="normal">I18+K18</f>
        <v>584.337</v>
      </c>
      <c r="G18" s="42" t="n">
        <f aca="false" ca="false" dt2D="false" dtr="false" t="normal">F18*100/E18</f>
        <v>100</v>
      </c>
      <c r="H18" s="44" t="s"/>
      <c r="I18" s="43" t="n">
        <f aca="false" ca="false" dt2D="false" dtr="false" t="normal">431.3995+4.134</f>
        <v>435.5335</v>
      </c>
      <c r="J18" s="42" t="n">
        <f aca="false" ca="false" dt2D="false" dtr="false" t="normal">I18*100/E18</f>
        <v>74.5346435361786</v>
      </c>
      <c r="K18" s="43" t="n">
        <v>148.8035</v>
      </c>
      <c r="L18" s="42" t="n">
        <f aca="false" ca="false" dt2D="false" dtr="false" t="normal">K18*100/E18</f>
        <v>25.465356463821394</v>
      </c>
      <c r="M18" s="44" t="s"/>
      <c r="N18" s="33" t="n">
        <v>0</v>
      </c>
      <c r="O18" s="42" t="n">
        <f aca="false" ca="false" dt2D="false" dtr="false" t="normal">N18*100/E18</f>
        <v>0</v>
      </c>
      <c r="P18" s="33" t="n">
        <v>0</v>
      </c>
      <c r="Q18" s="42" t="n">
        <f aca="false" ca="false" dt2D="false" dtr="false" t="normal">P18*100/E18</f>
        <v>0</v>
      </c>
      <c r="R18" s="44" t="s"/>
      <c r="S18" s="45" t="n"/>
      <c r="T18" s="0" t="n"/>
      <c r="U18" s="46" t="n"/>
      <c r="V18" s="47" t="n"/>
      <c r="W18" s="47" t="s"/>
    </row>
    <row ht="15" outlineLevel="0" r="19">
      <c r="A19" s="33" t="s">
        <v>30</v>
      </c>
      <c r="B19" s="34" t="s">
        <v>31</v>
      </c>
      <c r="C19" s="35" t="s"/>
      <c r="D19" s="36" t="s"/>
      <c r="E19" s="37" t="n">
        <v>492.226</v>
      </c>
      <c r="F19" s="48" t="n">
        <f aca="false" ca="false" dt2D="false" dtr="false" t="normal">I19+K19</f>
        <v>488.469</v>
      </c>
      <c r="G19" s="42" t="n">
        <f aca="false" ca="false" dt2D="false" dtr="false" t="normal">F19*100/E19</f>
        <v>99.23673272033578</v>
      </c>
      <c r="H19" s="44" t="s"/>
      <c r="I19" s="43" t="n">
        <f aca="false" ca="false" dt2D="false" dtr="false" t="normal">186.641+62.738</f>
        <v>249.379</v>
      </c>
      <c r="J19" s="42" t="n">
        <f aca="false" ca="false" dt2D="false" dtr="false" t="normal">I19*100/E19</f>
        <v>50.6635163522447</v>
      </c>
      <c r="K19" s="43" t="n">
        <v>239.09</v>
      </c>
      <c r="L19" s="42" t="n">
        <f aca="false" ca="false" dt2D="false" dtr="false" t="normal">K19*100/E19</f>
        <v>48.57321636809108</v>
      </c>
      <c r="M19" s="44" t="s"/>
      <c r="N19" s="33" t="n">
        <v>0.647</v>
      </c>
      <c r="O19" s="42" t="n">
        <v>0</v>
      </c>
      <c r="P19" s="33" t="n">
        <f aca="false" ca="false" dt2D="false" dtr="false" t="normal">3.11</f>
        <v>3.11</v>
      </c>
      <c r="Q19" s="42" t="n">
        <f aca="false" ca="false" dt2D="false" dtr="false" t="normal">P19*100/E19</f>
        <v>0.6318235932275011</v>
      </c>
      <c r="R19" s="44" t="s"/>
      <c r="S19" s="45" t="n"/>
      <c r="T19" s="0" t="n"/>
      <c r="U19" s="46" t="n"/>
      <c r="V19" s="47" t="n"/>
      <c r="W19" s="47" t="s"/>
    </row>
    <row customFormat="true" ht="15" outlineLevel="0" r="20" s="49">
      <c r="A20" s="33" t="s">
        <v>32</v>
      </c>
      <c r="B20" s="34" t="s">
        <v>33</v>
      </c>
      <c r="C20" s="35" t="s"/>
      <c r="D20" s="36" t="s"/>
      <c r="E20" s="37" t="n">
        <v>1439.196</v>
      </c>
      <c r="F20" s="48" t="n">
        <f aca="false" ca="false" dt2D="false" dtr="false" t="normal">I20+K20</f>
        <v>1386.719</v>
      </c>
      <c r="G20" s="42" t="n">
        <f aca="false" ca="false" dt2D="false" dtr="false" t="normal">F20*100/E20</f>
        <v>96.35372805371888</v>
      </c>
      <c r="H20" s="44" t="s"/>
      <c r="I20" s="43" t="n">
        <f aca="false" ca="false" dt2D="false" dtr="false" t="normal">837.2472-57.434-47.763+6.899</f>
        <v>738.9492</v>
      </c>
      <c r="J20" s="42" t="n">
        <f aca="false" ca="false" dt2D="false" dtr="false" t="normal">I20*100/E20</f>
        <v>51.34458405943319</v>
      </c>
      <c r="K20" s="43" t="n">
        <f aca="false" ca="false" dt2D="false" dtr="false" t="normal">542.5728+57.434+47.763</f>
        <v>647.7698</v>
      </c>
      <c r="L20" s="42" t="n">
        <f aca="false" ca="false" dt2D="false" dtr="false" t="normal">K20*100/E20</f>
        <v>45.0091439942857</v>
      </c>
      <c r="M20" s="44" t="s"/>
      <c r="N20" s="33" t="n">
        <v>52.23</v>
      </c>
      <c r="O20" s="42" t="n">
        <f aca="false" ca="false" dt2D="false" dtr="false" t="normal">N20*100/E20</f>
        <v>3.6291095861856206</v>
      </c>
      <c r="P20" s="33" t="n">
        <f aca="false" ca="false" dt2D="false" dtr="false" t="normal">0.247</f>
        <v>0.247</v>
      </c>
      <c r="Q20" s="42" t="n">
        <f aca="false" ca="false" dt2D="false" dtr="false" t="normal">P20*100/E20</f>
        <v>0.017162360095497764</v>
      </c>
      <c r="R20" s="44" t="s"/>
      <c r="S20" s="45" t="n"/>
      <c r="T20" s="0" t="n"/>
      <c r="U20" s="46" t="n"/>
      <c r="V20" s="47" t="n"/>
      <c r="W20" s="47" t="s"/>
    </row>
    <row customFormat="true" ht="15" outlineLevel="0" r="21" s="49">
      <c r="A21" s="33" t="s">
        <v>34</v>
      </c>
      <c r="B21" s="34" t="s">
        <v>35</v>
      </c>
      <c r="C21" s="35" t="s"/>
      <c r="D21" s="36" t="s"/>
      <c r="E21" s="37" t="n">
        <v>502.57</v>
      </c>
      <c r="F21" s="48" t="n">
        <f aca="false" ca="false" dt2D="false" dtr="false" t="normal">I21+K21</f>
        <v>500.458</v>
      </c>
      <c r="G21" s="42" t="n">
        <f aca="false" ca="false" dt2D="false" dtr="false" t="normal">F21*100/E21</f>
        <v>99.57976003342819</v>
      </c>
      <c r="H21" s="44" t="s"/>
      <c r="I21" s="43" t="n">
        <f aca="false" ca="false" dt2D="false" dtr="false" t="normal">106.227+4.169</f>
        <v>110.396</v>
      </c>
      <c r="J21" s="42" t="n">
        <f aca="false" ca="false" dt2D="false" dtr="false" t="normal">I21*100/E21</f>
        <v>21.96629325268122</v>
      </c>
      <c r="K21" s="43" t="n">
        <f aca="false" ca="false" dt2D="false" dtr="false" t="normal">388.308+1.754</f>
        <v>390.062</v>
      </c>
      <c r="L21" s="42" t="n">
        <f aca="false" ca="false" dt2D="false" dtr="false" t="normal">K21*100/E21</f>
        <v>77.61346678074698</v>
      </c>
      <c r="M21" s="44" t="s"/>
      <c r="N21" s="33" t="n">
        <v>2.112</v>
      </c>
      <c r="O21" s="42" t="n">
        <f aca="false" ca="false" dt2D="false" dtr="false" t="normal">N21*100/E21</f>
        <v>0.4202399665718209</v>
      </c>
      <c r="P21" s="33" t="n">
        <v>0</v>
      </c>
      <c r="Q21" s="42" t="n">
        <f aca="false" ca="false" dt2D="false" dtr="false" t="normal">P21*100/E21</f>
        <v>0</v>
      </c>
      <c r="R21" s="44" t="s"/>
      <c r="S21" s="45" t="n"/>
      <c r="T21" s="0" t="n"/>
      <c r="U21" s="46" t="n"/>
      <c r="V21" s="47" t="n"/>
      <c r="W21" s="47" t="s"/>
    </row>
    <row ht="15" outlineLevel="0" r="22">
      <c r="A22" s="33" t="s">
        <v>36</v>
      </c>
      <c r="B22" s="34" t="s">
        <v>37</v>
      </c>
      <c r="C22" s="35" t="s"/>
      <c r="D22" s="36" t="s"/>
      <c r="E22" s="37" t="n">
        <v>326.262</v>
      </c>
      <c r="F22" s="48" t="n">
        <f aca="false" ca="false" dt2D="false" dtr="false" t="normal">I22+K22</f>
        <v>326.262</v>
      </c>
      <c r="G22" s="42" t="n">
        <f aca="false" ca="false" dt2D="false" dtr="false" t="normal">F22*100/E22</f>
        <v>100</v>
      </c>
      <c r="H22" s="44" t="s"/>
      <c r="I22" s="43" t="n">
        <f aca="false" ca="false" dt2D="false" dtr="false" t="normal">168.428+4.264</f>
        <v>172.692</v>
      </c>
      <c r="J22" s="42" t="n">
        <f aca="false" ca="false" dt2D="false" dtr="false" t="normal">I22*100/E22</f>
        <v>52.93046692535447</v>
      </c>
      <c r="K22" s="43" t="n">
        <v>153.57</v>
      </c>
      <c r="L22" s="42" t="n">
        <f aca="false" ca="false" dt2D="false" dtr="false" t="normal">K22*100/E22</f>
        <v>47.06953307464553</v>
      </c>
      <c r="M22" s="44" t="s"/>
      <c r="N22" s="33" t="n">
        <v>0</v>
      </c>
      <c r="O22" s="42" t="n">
        <v>0</v>
      </c>
      <c r="P22" s="33" t="n">
        <v>0</v>
      </c>
      <c r="Q22" s="42" t="n">
        <f aca="false" ca="false" dt2D="false" dtr="false" t="normal">P22*100/E22</f>
        <v>0</v>
      </c>
      <c r="R22" s="44" t="s"/>
      <c r="S22" s="45" t="n"/>
      <c r="T22" s="0" t="n"/>
      <c r="U22" s="46" t="n"/>
      <c r="V22" s="47" t="n"/>
      <c r="W22" s="47" t="s"/>
    </row>
    <row ht="15" outlineLevel="0" r="23">
      <c r="A23" s="33" t="s">
        <v>38</v>
      </c>
      <c r="B23" s="34" t="s">
        <v>39</v>
      </c>
      <c r="C23" s="35" t="s"/>
      <c r="D23" s="36" t="s"/>
      <c r="E23" s="37" t="n">
        <v>571.782</v>
      </c>
      <c r="F23" s="48" t="n">
        <f aca="false" ca="false" dt2D="false" dtr="false" t="normal">I23+K23</f>
        <v>405.382</v>
      </c>
      <c r="G23" s="42" t="n">
        <f aca="false" ca="false" dt2D="false" dtr="false" t="normal">F23*100/E23</f>
        <v>70.89799958725527</v>
      </c>
      <c r="H23" s="44" t="s"/>
      <c r="I23" s="43" t="n">
        <f aca="false" ca="false" dt2D="false" dtr="false" t="normal">166.416+1.377</f>
        <v>167.793</v>
      </c>
      <c r="J23" s="42" t="n">
        <f aca="false" ca="false" dt2D="false" dtr="false" t="normal">I23*100/E23</f>
        <v>29.345624731103808</v>
      </c>
      <c r="K23" s="43" t="n">
        <v>237.589</v>
      </c>
      <c r="L23" s="42" t="n">
        <f aca="false" ca="false" dt2D="false" dtr="false" t="normal">K23*100/E23</f>
        <v>41.55237485615147</v>
      </c>
      <c r="M23" s="44" t="s"/>
      <c r="N23" s="33" t="n">
        <v>166.4</v>
      </c>
      <c r="O23" s="42" t="n">
        <f aca="false" ca="false" dt2D="false" dtr="false" t="normal">N23*100/E23</f>
        <v>29.102000412744715</v>
      </c>
      <c r="P23" s="33" t="n">
        <v>0</v>
      </c>
      <c r="Q23" s="42" t="n">
        <f aca="false" ca="false" dt2D="false" dtr="false" t="normal">P23*100/E23</f>
        <v>0</v>
      </c>
      <c r="R23" s="44" t="s"/>
      <c r="S23" s="45" t="n"/>
      <c r="T23" s="0" t="n"/>
      <c r="U23" s="46" t="n"/>
      <c r="V23" s="47" t="n"/>
      <c r="W23" s="47" t="s"/>
    </row>
    <row ht="15" outlineLevel="0" r="24">
      <c r="A24" s="33" t="s">
        <v>40</v>
      </c>
      <c r="B24" s="34" t="s">
        <v>41</v>
      </c>
      <c r="C24" s="35" t="s"/>
      <c r="D24" s="36" t="s"/>
      <c r="E24" s="37" t="n">
        <v>706.119</v>
      </c>
      <c r="F24" s="48" t="n">
        <f aca="false" ca="false" dt2D="false" dtr="false" t="normal">I24+K24</f>
        <v>705.087</v>
      </c>
      <c r="G24" s="42" t="n">
        <f aca="false" ca="false" dt2D="false" dtr="false" t="normal">F24*100/E24</f>
        <v>99.8538489971237</v>
      </c>
      <c r="H24" s="44" t="s"/>
      <c r="I24" s="43" t="n">
        <f aca="false" ca="false" dt2D="false" dtr="false" t="normal">349.327+3.16</f>
        <v>352.487</v>
      </c>
      <c r="J24" s="42" t="n">
        <f aca="false" ca="false" dt2D="false" dtr="false" t="normal">I24*100/E24</f>
        <v>49.91892301439276</v>
      </c>
      <c r="K24" s="43" t="n">
        <v>352.6</v>
      </c>
      <c r="L24" s="42" t="s">
        <v>42</v>
      </c>
      <c r="M24" s="44" t="s"/>
      <c r="N24" s="33" t="n">
        <v>1.032</v>
      </c>
      <c r="O24" s="42" t="n">
        <f aca="false" ca="false" dt2D="false" dtr="false" t="normal">N24*100/E24</f>
        <v>0.1461510028762857</v>
      </c>
      <c r="P24" s="33" t="n">
        <v>0</v>
      </c>
      <c r="Q24" s="42" t="n">
        <f aca="false" ca="false" dt2D="false" dtr="false" t="normal">P24*100/E24</f>
        <v>0</v>
      </c>
      <c r="R24" s="44" t="s"/>
      <c r="S24" s="45" t="n"/>
      <c r="T24" s="0" t="n"/>
      <c r="U24" s="46" t="n"/>
      <c r="V24" s="47" t="n"/>
      <c r="W24" s="47" t="s"/>
    </row>
    <row ht="15" outlineLevel="0" r="25">
      <c r="A25" s="33" t="s">
        <v>43</v>
      </c>
      <c r="B25" s="34" t="s">
        <v>44</v>
      </c>
      <c r="C25" s="35" t="s"/>
      <c r="D25" s="36" t="s"/>
      <c r="E25" s="37" t="n">
        <v>362.41</v>
      </c>
      <c r="F25" s="48" t="n">
        <f aca="false" ca="false" dt2D="false" dtr="false" t="normal">I25+K25</f>
        <v>362.40999999999997</v>
      </c>
      <c r="G25" s="42" t="n">
        <f aca="false" ca="false" dt2D="false" dtr="false" t="normal">F25*100/E25</f>
        <v>100</v>
      </c>
      <c r="H25" s="44" t="s"/>
      <c r="I25" s="43" t="n">
        <f aca="false" ca="false" dt2D="false" dtr="false" t="normal">174.18255+3.133</f>
        <v>177.31555</v>
      </c>
      <c r="J25" s="42" t="n">
        <f aca="false" ca="false" dt2D="false" dtr="false" t="normal">I25*100/E25</f>
        <v>48.92678182169366</v>
      </c>
      <c r="K25" s="43" t="n">
        <v>185.09445</v>
      </c>
      <c r="L25" s="42" t="n">
        <f aca="false" ca="false" dt2D="false" dtr="false" t="normal">K25*100/E25</f>
        <v>51.073218178306334</v>
      </c>
      <c r="M25" s="44" t="s"/>
      <c r="N25" s="33" t="n">
        <v>0</v>
      </c>
      <c r="O25" s="42" t="n">
        <v>0</v>
      </c>
      <c r="P25" s="33" t="n">
        <v>0</v>
      </c>
      <c r="Q25" s="42" t="n">
        <f aca="false" ca="false" dt2D="false" dtr="false" t="normal">P25*100/E25</f>
        <v>0</v>
      </c>
      <c r="R25" s="44" t="s"/>
      <c r="S25" s="45" t="n"/>
      <c r="T25" s="0" t="n"/>
      <c r="U25" s="46" t="n"/>
      <c r="V25" s="47" t="n"/>
      <c r="W25" s="47" t="s"/>
    </row>
    <row ht="15" outlineLevel="0" r="26">
      <c r="A26" s="33" t="s">
        <v>45</v>
      </c>
      <c r="B26" s="34" t="s">
        <v>46</v>
      </c>
      <c r="C26" s="35" t="s"/>
      <c r="D26" s="36" t="s"/>
      <c r="E26" s="37" t="n">
        <v>747.671</v>
      </c>
      <c r="F26" s="48" t="n">
        <f aca="false" ca="false" dt2D="false" dtr="false" t="normal">I26+K26</f>
        <v>746.0550000000001</v>
      </c>
      <c r="G26" s="42" t="n">
        <f aca="false" ca="false" dt2D="false" dtr="false" t="normal">F26*100/E26</f>
        <v>99.78386215327329</v>
      </c>
      <c r="H26" s="44" t="s"/>
      <c r="I26" s="43" t="n">
        <f aca="false" ca="false" dt2D="false" dtr="false" t="normal">457.467+3.963</f>
        <v>461.43</v>
      </c>
      <c r="J26" s="42" t="n">
        <f aca="false" ca="false" dt2D="false" dtr="false" t="normal">I26*100/E26</f>
        <v>61.7156476578602</v>
      </c>
      <c r="K26" s="43" t="n">
        <v>284.625</v>
      </c>
      <c r="L26" s="42" t="n">
        <f aca="false" ca="false" dt2D="false" dtr="false" t="normal">K26*100/E26</f>
        <v>38.06821449541309</v>
      </c>
      <c r="M26" s="44" t="s"/>
      <c r="N26" s="33" t="n">
        <v>1.616</v>
      </c>
      <c r="O26" s="42" t="n">
        <f aca="false" ca="false" dt2D="false" dtr="false" t="normal">N26*100/E26</f>
        <v>0.216137846726702</v>
      </c>
      <c r="P26" s="33" t="n">
        <v>0</v>
      </c>
      <c r="Q26" s="42" t="n">
        <f aca="false" ca="false" dt2D="false" dtr="false" t="normal">P26*100/E26</f>
        <v>0</v>
      </c>
      <c r="R26" s="44" t="s"/>
      <c r="S26" s="45" t="n"/>
      <c r="T26" s="0" t="n"/>
      <c r="U26" s="46" t="n"/>
      <c r="V26" s="47" t="n"/>
      <c r="W26" s="47" t="s"/>
    </row>
    <row ht="15" outlineLevel="0" r="27">
      <c r="A27" s="33" t="s">
        <v>47</v>
      </c>
      <c r="B27" s="34" t="s">
        <v>48</v>
      </c>
      <c r="C27" s="35" t="s"/>
      <c r="D27" s="36" t="s"/>
      <c r="E27" s="37" t="n">
        <v>516.742</v>
      </c>
      <c r="F27" s="48" t="n">
        <f aca="false" ca="false" dt2D="false" dtr="false" t="normal">I27+K27</f>
        <v>516.742</v>
      </c>
      <c r="G27" s="42" t="n">
        <f aca="false" ca="false" dt2D="false" dtr="false" t="normal">F27*100/E27</f>
        <v>100</v>
      </c>
      <c r="H27" s="44" t="s"/>
      <c r="I27" s="43" t="n">
        <f aca="false" ca="false" dt2D="false" dtr="false" t="normal">375.543+0.66</f>
        <v>376.20300000000003</v>
      </c>
      <c r="J27" s="42" t="n">
        <f aca="false" ca="false" dt2D="false" dtr="false" t="normal">I27*100/E27</f>
        <v>72.8028687430091</v>
      </c>
      <c r="K27" s="43" t="n">
        <v>140.539</v>
      </c>
      <c r="L27" s="42" t="n">
        <f aca="false" ca="false" dt2D="false" dtr="false" t="normal">K27*100/E27</f>
        <v>27.197131256990914</v>
      </c>
      <c r="M27" s="44" t="s"/>
      <c r="N27" s="33" t="n">
        <v>0</v>
      </c>
      <c r="O27" s="42" t="n">
        <f aca="false" ca="false" dt2D="false" dtr="false" t="normal">N27*100/E27</f>
        <v>0</v>
      </c>
      <c r="P27" s="33" t="n">
        <v>0</v>
      </c>
      <c r="Q27" s="42" t="n">
        <f aca="false" ca="false" dt2D="false" dtr="false" t="normal">P27*100/E27</f>
        <v>0</v>
      </c>
      <c r="R27" s="44" t="s"/>
      <c r="S27" s="45" t="n"/>
      <c r="T27" s="0" t="n"/>
      <c r="U27" s="46" t="n"/>
      <c r="V27" s="47" t="n"/>
      <c r="W27" s="47" t="s"/>
    </row>
    <row ht="15" outlineLevel="0" r="28">
      <c r="A28" s="33" t="s">
        <v>49</v>
      </c>
      <c r="B28" s="34" t="s">
        <v>50</v>
      </c>
      <c r="C28" s="35" t="s"/>
      <c r="D28" s="36" t="s"/>
      <c r="E28" s="37" t="n">
        <v>413.906</v>
      </c>
      <c r="F28" s="48" t="n">
        <f aca="false" ca="false" dt2D="false" dtr="false" t="normal">I28+K28</f>
        <v>412.54305</v>
      </c>
      <c r="G28" s="42" t="n">
        <f aca="false" ca="false" dt2D="false" dtr="false" t="normal">F28*100/E28</f>
        <v>99.67071025788464</v>
      </c>
      <c r="H28" s="44" t="s"/>
      <c r="I28" s="43" t="n">
        <f aca="false" ca="false" dt2D="false" dtr="false" t="normal">130.4918+12.87</f>
        <v>143.36180000000002</v>
      </c>
      <c r="J28" s="42" t="n">
        <f aca="false" ca="false" dt2D="false" dtr="false" t="normal">I28*100/E28</f>
        <v>34.63631839113229</v>
      </c>
      <c r="K28" s="43" t="n">
        <v>269.18125</v>
      </c>
      <c r="L28" s="42" t="n">
        <f aca="false" ca="false" dt2D="false" dtr="false" t="normal">K28*100/E28</f>
        <v>65.03439186675234</v>
      </c>
      <c r="M28" s="44" t="s"/>
      <c r="N28" s="33" t="n">
        <v>0</v>
      </c>
      <c r="O28" s="42" t="n">
        <v>0</v>
      </c>
      <c r="P28" s="33" t="n">
        <f aca="false" ca="false" dt2D="false" dtr="false" t="normal">1.363</f>
        <v>1.363</v>
      </c>
      <c r="Q28" s="42" t="n">
        <f aca="false" ca="false" dt2D="false" dtr="false" t="normal">P28*100/E28</f>
        <v>0.32930182215285597</v>
      </c>
      <c r="R28" s="44" t="s"/>
      <c r="S28" s="45" t="n"/>
      <c r="T28" s="0" t="n"/>
      <c r="U28" s="46" t="n"/>
      <c r="V28" s="47" t="n"/>
      <c r="W28" s="47" t="s"/>
    </row>
    <row customFormat="true" ht="15" outlineLevel="0" r="29" s="49">
      <c r="A29" s="33" t="s">
        <v>51</v>
      </c>
      <c r="B29" s="34" t="s">
        <v>52</v>
      </c>
      <c r="C29" s="35" t="s"/>
      <c r="D29" s="36" t="s"/>
      <c r="E29" s="37" t="n">
        <v>394.998</v>
      </c>
      <c r="F29" s="48" t="n">
        <f aca="false" ca="false" dt2D="false" dtr="false" t="normal">I29+K29</f>
        <v>349.402</v>
      </c>
      <c r="G29" s="42" t="n">
        <f aca="false" ca="false" dt2D="false" dtr="false" t="normal">F29*100/E29</f>
        <v>88.45665041341981</v>
      </c>
      <c r="H29" s="44" t="s"/>
      <c r="I29" s="43" t="n">
        <f aca="false" ca="false" dt2D="false" dtr="false" t="normal">217.768-23.91+1.236</f>
        <v>195.094</v>
      </c>
      <c r="J29" s="42" t="n">
        <f aca="false" ca="false" dt2D="false" dtr="false" t="normal">I29*100/E29</f>
        <v>49.391136157651424</v>
      </c>
      <c r="K29" s="43" t="n">
        <f aca="false" ca="false" dt2D="false" dtr="false" t="normal">130.398+23.91</f>
        <v>154.308</v>
      </c>
      <c r="L29" s="42" t="n">
        <f aca="false" ca="false" dt2D="false" dtr="false" t="normal">K29*100/E29</f>
        <v>39.065514255768385</v>
      </c>
      <c r="M29" s="44" t="s"/>
      <c r="N29" s="33" t="n">
        <f aca="false" ca="false" dt2D="false" dtr="false" t="normal">13.61+31.986</f>
        <v>45.596000000000004</v>
      </c>
      <c r="O29" s="42" t="n">
        <f aca="false" ca="false" dt2D="false" dtr="false" t="normal">N29*100/E29</f>
        <v>11.543349586580186</v>
      </c>
      <c r="P29" s="33" t="n">
        <v>0</v>
      </c>
      <c r="Q29" s="42" t="n">
        <f aca="false" ca="false" dt2D="false" dtr="false" t="normal">P29*100/E29</f>
        <v>0</v>
      </c>
      <c r="R29" s="44" t="s"/>
      <c r="S29" s="45" t="n"/>
      <c r="T29" s="0" t="n"/>
      <c r="U29" s="46" t="n"/>
      <c r="V29" s="47" t="n"/>
      <c r="W29" s="47" t="s"/>
    </row>
    <row ht="15" outlineLevel="0" r="30">
      <c r="A30" s="33" t="s">
        <v>53</v>
      </c>
      <c r="B30" s="34" t="s">
        <v>54</v>
      </c>
      <c r="C30" s="35" t="s"/>
      <c r="D30" s="36" t="s"/>
      <c r="E30" s="37" t="n">
        <v>517.574</v>
      </c>
      <c r="F30" s="48" t="n">
        <f aca="false" ca="false" dt2D="false" dtr="false" t="normal">I30+K30</f>
        <v>517.394</v>
      </c>
      <c r="G30" s="42" t="n">
        <f aca="false" ca="false" dt2D="false" dtr="false" t="normal">F30*100/E30</f>
        <v>99.96522236433825</v>
      </c>
      <c r="H30" s="44" t="s"/>
      <c r="I30" s="43" t="n">
        <f aca="false" ca="false" dt2D="false" dtr="false" t="normal">379.856+1.228</f>
        <v>381.084</v>
      </c>
      <c r="J30" s="42" t="n">
        <f aca="false" ca="false" dt2D="false" dtr="false" t="normal">I30*100/E30</f>
        <v>73.6288917140351</v>
      </c>
      <c r="K30" s="43" t="n">
        <v>136.31</v>
      </c>
      <c r="L30" s="42" t="n">
        <f aca="false" ca="false" dt2D="false" dtr="false" t="normal">K30*100/E30</f>
        <v>26.336330650303147</v>
      </c>
      <c r="M30" s="44" t="s"/>
      <c r="N30" s="33" t="n">
        <v>0</v>
      </c>
      <c r="O30" s="42" t="n">
        <v>0</v>
      </c>
      <c r="P30" s="33" t="n">
        <f aca="false" ca="false" dt2D="false" dtr="false" t="normal">0.18</f>
        <v>0.18</v>
      </c>
      <c r="Q30" s="42" t="n">
        <f aca="false" ca="false" dt2D="false" dtr="false" t="normal">P30*100/E30</f>
        <v>0.034777635661760446</v>
      </c>
      <c r="R30" s="44" t="s"/>
      <c r="S30" s="45" t="n"/>
      <c r="T30" s="0" t="n"/>
      <c r="U30" s="46" t="n"/>
      <c r="V30" s="47" t="n"/>
      <c r="W30" s="47" t="s"/>
    </row>
    <row ht="15" outlineLevel="0" r="31">
      <c r="A31" s="33" t="s">
        <v>55</v>
      </c>
      <c r="B31" s="34" t="s">
        <v>56</v>
      </c>
      <c r="C31" s="35" t="s"/>
      <c r="D31" s="36" t="s"/>
      <c r="E31" s="37" t="n">
        <v>819.598</v>
      </c>
      <c r="F31" s="48" t="n">
        <f aca="false" ca="false" dt2D="false" dtr="false" t="normal">I31+K31</f>
        <v>819.12</v>
      </c>
      <c r="G31" s="42" t="n">
        <f aca="false" ca="false" dt2D="false" dtr="false" t="normal">F31*100/E31</f>
        <v>99.94167872542393</v>
      </c>
      <c r="H31" s="44" t="s"/>
      <c r="I31" s="43" t="n">
        <f aca="false" ca="false" dt2D="false" dtr="false" t="normal">442.504+4.281</f>
        <v>446.785</v>
      </c>
      <c r="J31" s="42" t="n">
        <f aca="false" ca="false" dt2D="false" dtr="false" t="normal">I31*100/E31</f>
        <v>54.51270012859963</v>
      </c>
      <c r="K31" s="43" t="n">
        <v>372.335</v>
      </c>
      <c r="L31" s="42" t="n">
        <f aca="false" ca="false" dt2D="false" dtr="false" t="normal">K31*100/E31</f>
        <v>45.4289785968243</v>
      </c>
      <c r="M31" s="44" t="s"/>
      <c r="N31" s="33" t="n">
        <v>0</v>
      </c>
      <c r="O31" s="42" t="n">
        <f aca="false" ca="false" dt2D="false" dtr="false" t="normal">N31*100/E31</f>
        <v>0</v>
      </c>
      <c r="P31" s="33" t="n">
        <f aca="false" ca="false" dt2D="false" dtr="false" t="normal">0.478</f>
        <v>0.478</v>
      </c>
      <c r="Q31" s="42" t="n">
        <f aca="false" ca="false" dt2D="false" dtr="false" t="normal">P31*100/E31</f>
        <v>0.05832127457607266</v>
      </c>
      <c r="R31" s="44" t="s"/>
      <c r="S31" s="45" t="n"/>
      <c r="T31" s="0" t="n"/>
      <c r="U31" s="46" t="n"/>
      <c r="V31" s="47" t="n"/>
      <c r="W31" s="47" t="s"/>
    </row>
    <row customFormat="true" ht="15" outlineLevel="0" r="32" s="49">
      <c r="A32" s="33" t="s">
        <v>57</v>
      </c>
      <c r="B32" s="34" t="s">
        <v>58</v>
      </c>
      <c r="C32" s="35" t="s"/>
      <c r="D32" s="36" t="s"/>
      <c r="E32" s="37" t="n">
        <v>258.339</v>
      </c>
      <c r="F32" s="48" t="n">
        <f aca="false" ca="false" dt2D="false" dtr="false" t="normal">I32+K32</f>
        <v>258.339</v>
      </c>
      <c r="G32" s="42" t="n">
        <f aca="false" ca="false" dt2D="false" dtr="false" t="normal">F32*100/E32</f>
        <v>100</v>
      </c>
      <c r="H32" s="44" t="s"/>
      <c r="I32" s="43" t="n">
        <f aca="false" ca="false" dt2D="false" dtr="false" t="normal">108.525+1.454</f>
        <v>109.979</v>
      </c>
      <c r="J32" s="42" t="n">
        <f aca="false" ca="false" dt2D="false" dtr="false" t="normal">I32*100/E32</f>
        <v>42.57158230077534</v>
      </c>
      <c r="K32" s="43" t="n">
        <v>148.36</v>
      </c>
      <c r="L32" s="42" t="n">
        <f aca="false" ca="false" dt2D="false" dtr="false" t="normal">K32*100/E32</f>
        <v>57.42841769922467</v>
      </c>
      <c r="M32" s="44" t="s"/>
      <c r="N32" s="33" t="n">
        <v>0</v>
      </c>
      <c r="O32" s="42" t="n">
        <v>0</v>
      </c>
      <c r="P32" s="33" t="n">
        <v>0</v>
      </c>
      <c r="Q32" s="42" t="n">
        <f aca="false" ca="false" dt2D="false" dtr="false" t="normal">P32*100/E32</f>
        <v>0</v>
      </c>
      <c r="R32" s="44" t="s"/>
      <c r="S32" s="45" t="n"/>
      <c r="T32" s="0" t="n"/>
      <c r="U32" s="46" t="n"/>
      <c r="V32" s="47" t="n"/>
      <c r="W32" s="47" t="s"/>
    </row>
    <row customFormat="true" ht="15" outlineLevel="0" r="33" s="49">
      <c r="A33" s="33" t="s">
        <v>59</v>
      </c>
      <c r="B33" s="34" t="s">
        <v>60</v>
      </c>
      <c r="C33" s="35" t="s"/>
      <c r="D33" s="36" t="s"/>
      <c r="E33" s="37" t="n">
        <v>355.859</v>
      </c>
      <c r="F33" s="48" t="n">
        <f aca="false" ca="false" dt2D="false" dtr="false" t="normal">I33+K33</f>
        <v>352.727</v>
      </c>
      <c r="G33" s="42" t="n">
        <f aca="false" ca="false" dt2D="false" dtr="false" t="normal">F33*100/E33</f>
        <v>99.11987613071469</v>
      </c>
      <c r="H33" s="44" t="s"/>
      <c r="I33" s="43" t="n">
        <f aca="false" ca="false" dt2D="false" dtr="false" t="normal">110.1224+7.011+6.807</f>
        <v>123.9404</v>
      </c>
      <c r="J33" s="42" t="n">
        <f aca="false" ca="false" dt2D="false" dtr="false" t="normal">I33*100/E33</f>
        <v>34.8285135404753</v>
      </c>
      <c r="K33" s="43" t="n">
        <v>228.7866</v>
      </c>
      <c r="L33" s="42" t="n">
        <f aca="false" ca="false" dt2D="false" dtr="false" t="normal">K33*100/E33</f>
        <v>64.2913625902394</v>
      </c>
      <c r="M33" s="44" t="s"/>
      <c r="N33" s="33" t="n">
        <v>2.49</v>
      </c>
      <c r="O33" s="42" t="n">
        <v>0</v>
      </c>
      <c r="P33" s="33" t="n">
        <f aca="false" ca="false" dt2D="false" dtr="false" t="normal">0.642</f>
        <v>0.642</v>
      </c>
      <c r="Q33" s="42" t="n">
        <f aca="false" ca="false" dt2D="false" dtr="false" t="normal">P33*100/E33</f>
        <v>0.18040853259296522</v>
      </c>
      <c r="R33" s="44" t="s"/>
      <c r="S33" s="45" t="n"/>
      <c r="T33" s="0" t="n"/>
      <c r="U33" s="46" t="n"/>
      <c r="V33" s="47" t="n"/>
      <c r="W33" s="47" t="s"/>
    </row>
    <row customFormat="true" ht="15" outlineLevel="0" r="34" s="49">
      <c r="A34" s="33" t="s">
        <v>61</v>
      </c>
      <c r="B34" s="34" t="s">
        <v>62</v>
      </c>
      <c r="C34" s="35" t="s"/>
      <c r="D34" s="36" t="s"/>
      <c r="E34" s="37" t="n">
        <v>356.367</v>
      </c>
      <c r="F34" s="48" t="n">
        <f aca="false" ca="false" dt2D="false" dtr="false" t="normal">I34+K34</f>
        <v>337.26700000000005</v>
      </c>
      <c r="G34" s="42" t="n">
        <f aca="false" ca="false" dt2D="false" dtr="false" t="normal">F34*100/E34</f>
        <v>94.64035671091881</v>
      </c>
      <c r="H34" s="44" t="s"/>
      <c r="I34" s="43" t="n">
        <f aca="false" ca="false" dt2D="false" dtr="false" t="normal">186.842-4.471+4.905</f>
        <v>187.276</v>
      </c>
      <c r="J34" s="42" t="n">
        <f aca="false" ca="false" dt2D="false" dtr="false" t="normal">I34*100/E34</f>
        <v>52.55144275423931</v>
      </c>
      <c r="K34" s="43" t="n">
        <v>149.991</v>
      </c>
      <c r="L34" s="42" t="n">
        <f aca="false" ca="false" dt2D="false" dtr="false" t="normal">K34*100/E34</f>
        <v>42.08891395667949</v>
      </c>
      <c r="M34" s="44" t="s"/>
      <c r="N34" s="33" t="n">
        <v>19.1</v>
      </c>
      <c r="O34" s="42" t="n">
        <f aca="false" ca="false" dt2D="false" dtr="false" t="normal">N34*100/E34</f>
        <v>5.3596432890812</v>
      </c>
      <c r="P34" s="33" t="n">
        <v>0</v>
      </c>
      <c r="Q34" s="42" t="n">
        <f aca="false" ca="false" dt2D="false" dtr="false" t="normal">P34*100/E34</f>
        <v>0</v>
      </c>
      <c r="R34" s="44" t="s"/>
      <c r="S34" s="45" t="n"/>
      <c r="T34" s="0" t="n"/>
      <c r="U34" s="46" t="n"/>
      <c r="V34" s="47" t="n"/>
      <c r="W34" s="47" t="s"/>
    </row>
    <row ht="15" outlineLevel="0" r="35">
      <c r="A35" s="33" t="s">
        <v>63</v>
      </c>
      <c r="B35" s="34" t="s">
        <v>64</v>
      </c>
      <c r="C35" s="35" t="s"/>
      <c r="D35" s="36" t="s"/>
      <c r="E35" s="37" t="n">
        <v>241.019</v>
      </c>
      <c r="F35" s="48" t="n">
        <f aca="false" ca="false" dt2D="false" dtr="false" t="normal">I35+K35</f>
        <v>232.12</v>
      </c>
      <c r="G35" s="42" t="n">
        <f aca="false" ca="false" dt2D="false" dtr="false" t="normal">F35*100/E35</f>
        <v>96.30775996913106</v>
      </c>
      <c r="H35" s="44" t="s"/>
      <c r="I35" s="43" t="n">
        <f aca="false" ca="false" dt2D="false" dtr="false" t="normal">78.211+5.724</f>
        <v>83.935</v>
      </c>
      <c r="J35" s="42" t="n">
        <f aca="false" ca="false" dt2D="false" dtr="false" t="normal">I35*100/E35</f>
        <v>34.82505528609778</v>
      </c>
      <c r="K35" s="43" t="n">
        <v>148.185</v>
      </c>
      <c r="L35" s="42" t="n">
        <f aca="false" ca="false" dt2D="false" dtr="false" t="normal">K35*100/E35</f>
        <v>61.48270468303328</v>
      </c>
      <c r="M35" s="44" t="s"/>
      <c r="N35" s="33" t="n">
        <v>4.172</v>
      </c>
      <c r="O35" s="42" t="n">
        <v>0</v>
      </c>
      <c r="P35" s="33" t="n">
        <f aca="false" ca="false" dt2D="false" dtr="false" t="normal">4.727</f>
        <v>4.727</v>
      </c>
      <c r="Q35" s="42" t="n">
        <f aca="false" ca="false" dt2D="false" dtr="false" t="normal">P35*100/E35</f>
        <v>1.9612561665262906</v>
      </c>
      <c r="R35" s="44" t="s"/>
      <c r="S35" s="45" t="n"/>
      <c r="T35" s="0" t="n"/>
      <c r="U35" s="46" t="n"/>
      <c r="V35" s="47" t="n"/>
      <c r="W35" s="47" t="s"/>
    </row>
    <row ht="15" outlineLevel="0" r="36">
      <c r="A36" s="33" t="s">
        <v>65</v>
      </c>
      <c r="B36" s="34" t="s">
        <v>66</v>
      </c>
      <c r="C36" s="35" t="s"/>
      <c r="D36" s="36" t="s"/>
      <c r="E36" s="37" t="n">
        <v>776.662</v>
      </c>
      <c r="F36" s="48" t="n">
        <f aca="false" ca="false" dt2D="false" dtr="false" t="normal">I36+K36</f>
        <v>701.59</v>
      </c>
      <c r="G36" s="42" t="n">
        <f aca="false" ca="false" dt2D="false" dtr="false" t="normal">F36*100/E36</f>
        <v>90.33401917436413</v>
      </c>
      <c r="H36" s="44" t="s"/>
      <c r="I36" s="43" t="n">
        <f aca="false" ca="false" dt2D="false" dtr="false" t="normal">186.8355-4.479+39.77</f>
        <v>222.1265</v>
      </c>
      <c r="J36" s="42" t="n">
        <f aca="false" ca="false" dt2D="false" dtr="false" t="normal">I36*100/E36</f>
        <v>28.600150387169705</v>
      </c>
      <c r="K36" s="41" t="n">
        <v>479.4635</v>
      </c>
      <c r="L36" s="42" t="n">
        <f aca="false" ca="false" dt2D="false" dtr="false" t="normal">K36*100/E36</f>
        <v>61.733868787194424</v>
      </c>
      <c r="M36" s="44" t="s"/>
      <c r="N36" s="33" t="n">
        <f aca="false" ca="false" dt2D="false" dtr="false" t="normal">65.137+5.252</f>
        <v>70.389</v>
      </c>
      <c r="O36" s="42" t="n">
        <f aca="false" ca="false" dt2D="false" dtr="false" t="normal">N36*100/E36</f>
        <v>9.06301582927966</v>
      </c>
      <c r="P36" s="33" t="n">
        <f aca="false" ca="false" dt2D="false" dtr="false" t="normal">4.683</f>
        <v>4.683</v>
      </c>
      <c r="Q36" s="42" t="n">
        <f aca="false" ca="false" dt2D="false" dtr="false" t="normal">P36*100/E36</f>
        <v>0.6029649963562012</v>
      </c>
      <c r="R36" s="44" t="s"/>
      <c r="S36" s="45" t="n"/>
      <c r="T36" s="0" t="n"/>
      <c r="U36" s="46" t="n"/>
      <c r="V36" s="47" t="n"/>
      <c r="W36" s="47" t="s"/>
    </row>
    <row ht="15" outlineLevel="0" r="37">
      <c r="A37" s="33" t="s">
        <v>67</v>
      </c>
      <c r="B37" s="34" t="s">
        <v>68</v>
      </c>
      <c r="C37" s="35" t="s"/>
      <c r="D37" s="36" t="s"/>
      <c r="E37" s="37" t="n">
        <v>252.851</v>
      </c>
      <c r="F37" s="48" t="n">
        <f aca="false" ca="false" dt2D="false" dtr="false" t="normal">I37+K37</f>
        <v>252.851</v>
      </c>
      <c r="G37" s="42" t="n">
        <f aca="false" ca="false" dt2D="false" dtr="false" t="normal">F37*100/E37</f>
        <v>100</v>
      </c>
      <c r="H37" s="44" t="s"/>
      <c r="I37" s="43" t="n">
        <f aca="false" ca="false" dt2D="false" dtr="false" t="normal">58.786+6.077</f>
        <v>64.863</v>
      </c>
      <c r="J37" s="42" t="n">
        <f aca="false" ca="false" dt2D="false" dtr="false" t="normal">I37*100/E37</f>
        <v>25.652657098449286</v>
      </c>
      <c r="K37" s="41" t="n">
        <v>187.988</v>
      </c>
      <c r="L37" s="42" t="n">
        <f aca="false" ca="false" dt2D="false" dtr="false" t="normal">K37*100/E37</f>
        <v>74.34734290155072</v>
      </c>
      <c r="M37" s="44" t="s"/>
      <c r="N37" s="33" t="n">
        <v>0</v>
      </c>
      <c r="O37" s="42" t="n">
        <v>0</v>
      </c>
      <c r="P37" s="33" t="n">
        <v>0</v>
      </c>
      <c r="Q37" s="42" t="n">
        <f aca="false" ca="false" dt2D="false" dtr="false" t="normal">P37*100/E37</f>
        <v>0</v>
      </c>
      <c r="R37" s="44" t="s"/>
      <c r="S37" s="45" t="n"/>
      <c r="T37" s="0" t="n"/>
      <c r="U37" s="46" t="n"/>
      <c r="V37" s="47" t="n"/>
      <c r="W37" s="47" t="s"/>
    </row>
    <row customFormat="true" customHeight="true" ht="23.25" outlineLevel="0" r="38" s="28">
      <c r="A38" s="50" t="s">
        <v>69</v>
      </c>
      <c r="B38" s="51" t="s"/>
      <c r="C38" s="51" t="s"/>
      <c r="D38" s="52" t="s"/>
      <c r="E38" s="37" t="n">
        <f aca="false" ca="false" dt2D="false" dtr="false" t="normal">SUM(E12:E37)</f>
        <v>14486.402000000002</v>
      </c>
      <c r="F38" s="53" t="n">
        <f aca="false" ca="false" dt2D="false" dtr="false" t="normal">SUM(F12:F37)</f>
        <v>14017.572050000002</v>
      </c>
      <c r="G38" s="42" t="n">
        <f aca="false" ca="false" dt2D="false" dtr="false" t="normal">F38*100/E38</f>
        <v>96.76365497795796</v>
      </c>
      <c r="H38" s="44" t="s"/>
      <c r="I38" s="43" t="n">
        <f aca="false" ca="false" dt2D="false" dtr="false" t="normal">SUM(I12:I37)</f>
        <v>6893.934550000002</v>
      </c>
      <c r="J38" s="42" t="n">
        <f aca="false" ca="false" dt2D="false" dtr="false" t="normal">I38*100/E38</f>
        <v>47.58900484744246</v>
      </c>
      <c r="K38" s="54" t="n">
        <f aca="false" ca="false" dt2D="false" dtr="false" t="normal">SUM(K12:K37)</f>
        <v>7123.6375</v>
      </c>
      <c r="L38" s="42" t="n">
        <f aca="false" ca="false" dt2D="false" dtr="false" t="normal">K38*100/E38</f>
        <v>49.174650130515495</v>
      </c>
      <c r="M38" s="44" t="s"/>
      <c r="N38" s="33" t="n">
        <f aca="false" ca="false" dt2D="false" dtr="false" t="normal">SUM(N12:N37)</f>
        <v>452.46100000000007</v>
      </c>
      <c r="O38" s="42" t="n">
        <f aca="false" ca="false" dt2D="false" dtr="false" t="normal">N38*100/E38</f>
        <v>3.123349745506165</v>
      </c>
      <c r="P38" s="33" t="n">
        <f aca="false" ca="false" dt2D="false" dtr="false" t="normal">SUM(P12:P37)</f>
        <v>16.369</v>
      </c>
      <c r="Q38" s="42" t="n">
        <f aca="false" ca="false" dt2D="false" dtr="false" t="normal">P38*100/E38</f>
        <v>0.11299562168715184</v>
      </c>
      <c r="R38" s="44" t="s"/>
      <c r="S38" s="28" t="n"/>
      <c r="T38" s="28" t="n"/>
      <c r="U38" s="46" t="n"/>
      <c r="V38" s="47" t="n"/>
      <c r="W38" s="47" t="s"/>
    </row>
    <row customFormat="true" customHeight="true" ht="8.25" outlineLevel="0" r="39" s="28">
      <c r="A39" s="55" t="n"/>
      <c r="B39" s="55" t="n"/>
      <c r="C39" s="55" t="n"/>
      <c r="D39" s="55" t="n"/>
      <c r="E39" s="56" t="n"/>
      <c r="F39" s="47" t="n"/>
      <c r="G39" s="47" t="n"/>
      <c r="H39" s="47" t="n"/>
      <c r="I39" s="57" t="n"/>
      <c r="J39" s="47" t="n"/>
      <c r="K39" s="57" t="n"/>
      <c r="L39" s="47" t="n"/>
      <c r="M39" s="47" t="n"/>
      <c r="N39" s="32" t="n"/>
      <c r="O39" s="32" t="n"/>
      <c r="P39" s="32" t="n"/>
      <c r="Q39" s="32" t="n"/>
      <c r="R39" s="32" t="n"/>
    </row>
    <row customFormat="true" customHeight="true" ht="16.5" outlineLevel="0" r="40" s="28">
      <c r="A40" s="8" t="s">
        <v>70</v>
      </c>
      <c r="B40" s="8" t="s"/>
      <c r="C40" s="8" t="s"/>
      <c r="D40" s="8" t="s"/>
      <c r="E40" s="8" t="s"/>
      <c r="F40" s="8" t="s"/>
      <c r="G40" s="8" t="s"/>
      <c r="H40" s="8" t="s"/>
      <c r="I40" s="8" t="s"/>
      <c r="J40" s="8" t="s"/>
      <c r="K40" s="8" t="s"/>
      <c r="L40" s="8" t="s"/>
      <c r="M40" s="8" t="s"/>
      <c r="N40" s="8" t="s"/>
      <c r="O40" s="8" t="s"/>
      <c r="P40" s="8" t="s"/>
      <c r="Q40" s="8" t="s"/>
      <c r="R40" s="8" t="s"/>
    </row>
    <row customFormat="true" customHeight="true" ht="15.75" outlineLevel="0" r="41" s="28">
      <c r="A41" s="55" t="s">
        <v>71</v>
      </c>
      <c r="B41" s="55" t="s"/>
      <c r="C41" s="55" t="s"/>
      <c r="D41" s="55" t="s"/>
      <c r="E41" s="55" t="s"/>
      <c r="F41" s="55" t="s"/>
      <c r="G41" s="55" t="s"/>
      <c r="H41" s="55" t="s"/>
      <c r="I41" s="55" t="s"/>
      <c r="J41" s="55" t="s"/>
      <c r="K41" s="55" t="s"/>
      <c r="L41" s="55" t="s"/>
      <c r="M41" s="55" t="s"/>
      <c r="N41" s="55" t="s"/>
      <c r="O41" s="55" t="s"/>
      <c r="P41" s="55" t="s"/>
      <c r="Q41" s="55" t="s"/>
      <c r="R41" s="32" t="n"/>
    </row>
    <row customHeight="true" hidden="false" ht="10" outlineLevel="0" r="42">
      <c r="A42" s="1" t="n"/>
      <c r="B42" s="58" t="n"/>
      <c r="C42" s="58" t="n"/>
      <c r="D42" s="58" t="n"/>
      <c r="E42" s="58" t="n"/>
      <c r="F42" s="58" t="n"/>
      <c r="G42" s="59" t="n"/>
      <c r="H42" s="59" t="n"/>
      <c r="I42" s="60" t="n"/>
      <c r="J42" s="61" t="n"/>
      <c r="K42" s="61" t="n"/>
      <c r="L42" s="61" t="n"/>
      <c r="M42" s="59" t="n"/>
      <c r="N42" s="1" t="n"/>
      <c r="O42" s="1" t="n"/>
      <c r="P42" s="1" t="n"/>
      <c r="Q42" s="1" t="n"/>
      <c r="R42" s="1" t="n"/>
    </row>
    <row customHeight="true" hidden="false" ht="23.4999389648438" outlineLevel="0" r="43">
      <c r="A43" s="62" t="s">
        <v>72</v>
      </c>
      <c r="B43" s="58" t="n"/>
      <c r="C43" s="58" t="n"/>
      <c r="D43" s="58" t="n"/>
      <c r="E43" s="58" t="n"/>
      <c r="F43" s="58" t="n"/>
      <c r="G43" s="63" t="s">
        <v>73</v>
      </c>
      <c r="H43" s="63" t="s"/>
      <c r="I43" s="63" t="s"/>
      <c r="J43" s="63" t="s"/>
      <c r="K43" s="1" t="n"/>
      <c r="L43" s="64" t="s">
        <v>74</v>
      </c>
      <c r="M43" s="64" t="s"/>
      <c r="N43" s="1" t="n"/>
      <c r="O43" s="1" t="n"/>
      <c r="P43" s="65" t="n"/>
      <c r="Q43" s="1" t="n"/>
      <c r="R43" s="1" t="n"/>
    </row>
    <row customHeight="true" hidden="false" ht="10" outlineLevel="0" r="44">
      <c r="A44" s="1" t="n"/>
      <c r="B44" s="59" t="n"/>
      <c r="C44" s="59" t="n"/>
      <c r="D44" s="59" t="n"/>
      <c r="E44" s="59" t="n"/>
      <c r="F44" s="66" t="n"/>
      <c r="G44" s="67" t="s">
        <v>75</v>
      </c>
      <c r="H44" s="67" t="s"/>
      <c r="I44" s="67" t="s"/>
      <c r="J44" s="67" t="s"/>
      <c r="K44" s="1" t="n"/>
      <c r="L44" s="67" t="s">
        <v>76</v>
      </c>
      <c r="M44" s="67" t="s"/>
      <c r="N44" s="1" t="n"/>
      <c r="O44" s="1" t="n"/>
      <c r="P44" s="67" t="s">
        <v>77</v>
      </c>
      <c r="Q44" s="1" t="n"/>
      <c r="R44" s="1" t="n"/>
    </row>
    <row customFormat="true" customHeight="true" ht="18.75" outlineLevel="0" r="45" s="68">
      <c r="C45" s="69" t="s">
        <v>78</v>
      </c>
      <c r="D45" s="69" t="s"/>
      <c r="E45" s="69" t="s"/>
      <c r="M45" s="69" t="s">
        <v>79</v>
      </c>
      <c r="N45" s="69" t="s"/>
      <c r="O45" s="69" t="s"/>
    </row>
    <row customFormat="true" customHeight="true" ht="14.25" outlineLevel="0" r="46" s="68">
      <c r="C46" s="67" t="s">
        <v>80</v>
      </c>
      <c r="D46" s="67" t="s"/>
      <c r="E46" s="67" t="s"/>
      <c r="F46" s="1" t="n"/>
      <c r="G46" s="1" t="n"/>
      <c r="H46" s="1" t="n"/>
      <c r="I46" s="1" t="n"/>
      <c r="J46" s="1" t="n"/>
      <c r="K46" s="1" t="n"/>
      <c r="L46" s="1" t="n"/>
      <c r="M46" s="67" t="s">
        <v>81</v>
      </c>
      <c r="N46" s="67" t="s"/>
      <c r="O46" s="67" t="s"/>
    </row>
    <row customFormat="true" customHeight="true" ht="15.75" outlineLevel="0" r="47" s="68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customFormat="true" customHeight="true" ht="15.75" outlineLevel="0" r="48" s="68"/>
    <row customFormat="true" customHeight="true" ht="15.75" outlineLevel="0" r="49" s="68"/>
    <row customFormat="true" customHeight="true" ht="15.75" outlineLevel="0" r="50" s="68"/>
    <row ht="15.75" outlineLevel="0" r="51">
      <c r="A51" s="68" t="n"/>
      <c r="B51" s="68" t="n"/>
      <c r="C51" s="68" t="n"/>
      <c r="D51" s="68" t="n"/>
      <c r="E51" s="68" t="n"/>
      <c r="F51" s="68" t="n"/>
      <c r="G51" s="68" t="n"/>
      <c r="H51" s="68" t="n"/>
      <c r="I51" s="68" t="n"/>
      <c r="J51" s="68" t="n"/>
      <c r="K51" s="68" t="n"/>
      <c r="L51" s="68" t="n"/>
      <c r="M51" s="68" t="n"/>
    </row>
    <row ht="15.75" outlineLevel="0" r="52">
      <c r="A52" s="68" t="n"/>
      <c r="B52" s="68" t="n"/>
      <c r="C52" s="68" t="n"/>
      <c r="D52" s="68" t="n"/>
      <c r="E52" s="68" t="n"/>
      <c r="F52" s="68" t="n"/>
      <c r="G52" s="68" t="n"/>
      <c r="H52" s="68" t="n"/>
      <c r="I52" s="68" t="n"/>
      <c r="J52" s="68" t="n"/>
      <c r="K52" s="68" t="n"/>
      <c r="L52" s="68" t="n"/>
      <c r="M52" s="68" t="n"/>
    </row>
    <row ht="15.75" outlineLevel="0" r="53">
      <c r="A53" s="68" t="n"/>
      <c r="B53" s="68" t="n"/>
      <c r="C53" s="68" t="n"/>
      <c r="D53" s="68" t="n"/>
      <c r="E53" s="68" t="n"/>
      <c r="F53" s="68" t="n"/>
      <c r="G53" s="68" t="n"/>
      <c r="H53" s="68" t="n"/>
      <c r="I53" s="68" t="n"/>
      <c r="J53" s="68" t="n"/>
      <c r="K53" s="68" t="n"/>
      <c r="L53" s="68" t="n"/>
      <c r="M53" s="68" t="n"/>
    </row>
    <row ht="15.75" outlineLevel="0" r="54">
      <c r="A54" s="68" t="n"/>
      <c r="B54" s="68" t="n"/>
      <c r="C54" s="68" t="n"/>
      <c r="D54" s="68" t="n"/>
      <c r="E54" s="68" t="n"/>
      <c r="F54" s="68" t="n"/>
      <c r="G54" s="68" t="n"/>
      <c r="H54" s="68" t="n"/>
      <c r="I54" s="68" t="n"/>
      <c r="J54" s="68" t="n"/>
      <c r="K54" s="68" t="n"/>
      <c r="L54" s="68" t="n"/>
      <c r="M54" s="68" t="n"/>
    </row>
    <row ht="15.75" outlineLevel="0" r="55">
      <c r="A55" s="68" t="n"/>
      <c r="B55" s="68" t="n"/>
      <c r="C55" s="68" t="n"/>
      <c r="D55" s="68" t="n"/>
      <c r="E55" s="68" t="n"/>
      <c r="F55" s="68" t="n"/>
      <c r="G55" s="68" t="n"/>
      <c r="H55" s="68" t="n"/>
      <c r="I55" s="68" t="n"/>
      <c r="J55" s="68" t="n"/>
      <c r="K55" s="68" t="n"/>
      <c r="L55" s="68" t="n"/>
      <c r="M55" s="68" t="n"/>
    </row>
    <row ht="15.75" outlineLevel="0" r="56">
      <c r="A56" s="68" t="n"/>
      <c r="B56" s="68" t="n"/>
      <c r="C56" s="68" t="n"/>
      <c r="D56" s="68" t="n"/>
      <c r="E56" s="68" t="n"/>
      <c r="F56" s="68" t="n"/>
      <c r="G56" s="68" t="n"/>
      <c r="H56" s="68" t="n"/>
      <c r="I56" s="68" t="n"/>
      <c r="J56" s="68" t="n"/>
      <c r="K56" s="68" t="n"/>
      <c r="L56" s="68" t="n"/>
      <c r="M56" s="68" t="n"/>
    </row>
    <row ht="15.75" outlineLevel="0" r="57">
      <c r="A57" s="68" t="n"/>
      <c r="B57" s="68" t="n"/>
      <c r="C57" s="68" t="n"/>
      <c r="D57" s="68" t="n"/>
      <c r="E57" s="68" t="n"/>
      <c r="F57" s="68" t="n"/>
      <c r="G57" s="68" t="n"/>
      <c r="H57" s="68" t="n"/>
      <c r="I57" s="68" t="n"/>
      <c r="J57" s="68" t="n"/>
      <c r="K57" s="68" t="n"/>
      <c r="L57" s="68" t="n"/>
      <c r="M57" s="68" t="n"/>
    </row>
    <row ht="15.75" outlineLevel="0" r="58">
      <c r="A58" s="68" t="n"/>
      <c r="B58" s="68" t="n"/>
      <c r="C58" s="68" t="n"/>
      <c r="D58" s="68" t="n"/>
      <c r="E58" s="68" t="n"/>
      <c r="F58" s="68" t="n"/>
      <c r="G58" s="68" t="n"/>
      <c r="H58" s="68" t="n"/>
      <c r="I58" s="68" t="n"/>
      <c r="J58" s="68" t="n"/>
      <c r="K58" s="68" t="n"/>
      <c r="L58" s="68" t="n"/>
      <c r="M58" s="68" t="n"/>
    </row>
    <row ht="15.75" outlineLevel="0" r="59">
      <c r="A59" s="68" t="n"/>
      <c r="B59" s="68" t="n"/>
      <c r="C59" s="68" t="n"/>
      <c r="D59" s="68" t="n"/>
      <c r="E59" s="68" t="n"/>
      <c r="F59" s="68" t="n"/>
      <c r="G59" s="68" t="n"/>
      <c r="H59" s="68" t="n"/>
      <c r="I59" s="68" t="n"/>
      <c r="J59" s="68" t="n"/>
      <c r="K59" s="68" t="n"/>
      <c r="L59" s="68" t="n"/>
      <c r="M59" s="68" t="n"/>
    </row>
    <row ht="15.75" outlineLevel="0" r="60">
      <c r="A60" s="68" t="n"/>
      <c r="B60" s="68" t="n"/>
      <c r="C60" s="68" t="n"/>
      <c r="D60" s="68" t="n"/>
      <c r="E60" s="68" t="n"/>
      <c r="F60" s="68" t="n"/>
      <c r="G60" s="68" t="n"/>
      <c r="H60" s="68" t="n"/>
      <c r="I60" s="68" t="n"/>
      <c r="J60" s="68" t="n"/>
      <c r="K60" s="68" t="n"/>
      <c r="L60" s="68" t="n"/>
      <c r="M60" s="68" t="n"/>
    </row>
    <row ht="15.75" outlineLevel="0" r="61">
      <c r="A61" s="68" t="n"/>
      <c r="B61" s="68" t="n"/>
      <c r="C61" s="68" t="n"/>
      <c r="D61" s="68" t="n"/>
      <c r="E61" s="68" t="n"/>
      <c r="F61" s="68" t="n"/>
      <c r="G61" s="68" t="n"/>
      <c r="H61" s="68" t="n"/>
      <c r="I61" s="68" t="n"/>
      <c r="J61" s="68" t="n"/>
      <c r="K61" s="68" t="n"/>
      <c r="L61" s="68" t="n"/>
      <c r="M61" s="68" t="n"/>
    </row>
    <row ht="15.75" outlineLevel="0" r="62">
      <c r="A62" s="68" t="n"/>
      <c r="B62" s="68" t="n"/>
      <c r="C62" s="68" t="n"/>
      <c r="D62" s="68" t="n"/>
      <c r="E62" s="68" t="n"/>
      <c r="F62" s="68" t="n"/>
      <c r="G62" s="68" t="n"/>
      <c r="H62" s="68" t="n"/>
      <c r="I62" s="68" t="n"/>
      <c r="J62" s="68" t="n"/>
      <c r="K62" s="68" t="n"/>
      <c r="L62" s="68" t="n"/>
      <c r="M62" s="68" t="n"/>
    </row>
    <row ht="15.75" outlineLevel="0" r="63">
      <c r="A63" s="68" t="n"/>
      <c r="B63" s="68" t="n"/>
      <c r="C63" s="68" t="n"/>
      <c r="D63" s="68" t="n"/>
      <c r="E63" s="68" t="n"/>
      <c r="F63" s="68" t="n"/>
      <c r="G63" s="68" t="n"/>
      <c r="H63" s="68" t="n"/>
      <c r="I63" s="68" t="n"/>
      <c r="J63" s="68" t="n"/>
      <c r="K63" s="68" t="n"/>
      <c r="L63" s="68" t="n"/>
      <c r="M63" s="68" t="n"/>
    </row>
    <row ht="15.75" outlineLevel="0" r="64">
      <c r="A64" s="68" t="n"/>
      <c r="B64" s="68" t="n"/>
      <c r="C64" s="68" t="n"/>
      <c r="D64" s="68" t="n"/>
      <c r="E64" s="68" t="n"/>
      <c r="F64" s="68" t="n"/>
      <c r="G64" s="68" t="n"/>
      <c r="H64" s="68" t="n"/>
      <c r="I64" s="68" t="n"/>
      <c r="J64" s="68" t="n"/>
      <c r="K64" s="68" t="n"/>
      <c r="L64" s="68" t="n"/>
      <c r="M64" s="68" t="n"/>
    </row>
    <row ht="15.75" outlineLevel="0" r="65">
      <c r="A65" s="68" t="n"/>
      <c r="B65" s="68" t="n"/>
      <c r="C65" s="68" t="n"/>
      <c r="D65" s="68" t="n"/>
      <c r="E65" s="68" t="n"/>
      <c r="F65" s="68" t="n"/>
      <c r="G65" s="68" t="n"/>
      <c r="H65" s="68" t="n"/>
      <c r="I65" s="68" t="n"/>
      <c r="J65" s="68" t="n"/>
      <c r="K65" s="68" t="n"/>
      <c r="L65" s="68" t="n"/>
      <c r="M65" s="68" t="n"/>
    </row>
  </sheetData>
  <mergeCells count="169">
    <mergeCell ref="A2:R2"/>
    <mergeCell ref="K1:M1"/>
    <mergeCell ref="A3:R3"/>
    <mergeCell ref="F4:M4"/>
    <mergeCell ref="A6:R6"/>
    <mergeCell ref="A7:R7"/>
    <mergeCell ref="U9:W9"/>
    <mergeCell ref="F9:H9"/>
    <mergeCell ref="P9:R9"/>
    <mergeCell ref="Q10:R10"/>
    <mergeCell ref="N9:O9"/>
    <mergeCell ref="K9:M9"/>
    <mergeCell ref="A9:A10"/>
    <mergeCell ref="B9:D10"/>
    <mergeCell ref="L10:M10"/>
    <mergeCell ref="E9:E10"/>
    <mergeCell ref="I9:J9"/>
    <mergeCell ref="G10:H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A40:R40"/>
    <mergeCell ref="A41:Q41"/>
    <mergeCell ref="A38:D38"/>
    <mergeCell ref="Q38:R38"/>
    <mergeCell ref="G38:H38"/>
    <mergeCell ref="G44:J44"/>
    <mergeCell ref="G43:J43"/>
    <mergeCell ref="M46:O46"/>
    <mergeCell ref="L44:M44"/>
    <mergeCell ref="L43:M43"/>
    <mergeCell ref="M45:O45"/>
    <mergeCell ref="C46:E46"/>
    <mergeCell ref="C45:E45"/>
    <mergeCell ref="L38:M38"/>
    <mergeCell ref="L35:M35"/>
    <mergeCell ref="L34:M34"/>
    <mergeCell ref="L32:M32"/>
    <mergeCell ref="L33:M33"/>
    <mergeCell ref="L31:M31"/>
    <mergeCell ref="L30:M30"/>
    <mergeCell ref="L29:M29"/>
    <mergeCell ref="L28:M28"/>
    <mergeCell ref="L27:M27"/>
    <mergeCell ref="L26:M26"/>
    <mergeCell ref="L25:M25"/>
    <mergeCell ref="L24:M24"/>
    <mergeCell ref="L36:M36"/>
    <mergeCell ref="L37:M37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0:D30"/>
    <mergeCell ref="B29:D29"/>
    <mergeCell ref="B28:D28"/>
    <mergeCell ref="B27:D27"/>
    <mergeCell ref="B26:D26"/>
    <mergeCell ref="B25:D25"/>
    <mergeCell ref="B24:D24"/>
    <mergeCell ref="B23:D23"/>
    <mergeCell ref="B31:D31"/>
    <mergeCell ref="B32:D32"/>
    <mergeCell ref="B37:D37"/>
    <mergeCell ref="B36:D36"/>
    <mergeCell ref="B35:D35"/>
    <mergeCell ref="B34:D34"/>
    <mergeCell ref="B33:D33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38:W38"/>
    <mergeCell ref="V37:W37"/>
    <mergeCell ref="V36:W36"/>
    <mergeCell ref="V35:W35"/>
    <mergeCell ref="V33:W33"/>
    <mergeCell ref="V34:W34"/>
    <mergeCell ref="V32:W32"/>
    <mergeCell ref="V31:W31"/>
    <mergeCell ref="V30:W30"/>
    <mergeCell ref="V29:W29"/>
    <mergeCell ref="V28:W28"/>
    <mergeCell ref="V27:W27"/>
    <mergeCell ref="V26:W26"/>
    <mergeCell ref="Q37:R37"/>
    <mergeCell ref="Q36:R36"/>
    <mergeCell ref="Q35:R35"/>
    <mergeCell ref="Q34:R34"/>
    <mergeCell ref="Q33:R33"/>
    <mergeCell ref="Q30:R30"/>
    <mergeCell ref="Q29:R29"/>
    <mergeCell ref="Q28:R28"/>
    <mergeCell ref="Q27:R27"/>
    <mergeCell ref="Q26:R26"/>
    <mergeCell ref="Q25:R25"/>
    <mergeCell ref="Q31:R31"/>
    <mergeCell ref="Q32:R3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37:H37"/>
    <mergeCell ref="G36:H36"/>
    <mergeCell ref="G32:H32"/>
    <mergeCell ref="G31:H31"/>
    <mergeCell ref="G35:H35"/>
    <mergeCell ref="G34:H34"/>
    <mergeCell ref="G33:H33"/>
    <mergeCell ref="G30:H30"/>
    <mergeCell ref="G29:H29"/>
    <mergeCell ref="G28:H28"/>
    <mergeCell ref="G27:H27"/>
    <mergeCell ref="G26:H26"/>
    <mergeCell ref="G25:H25"/>
  </mergeCells>
  <pageMargins bottom="0.196850508451462" footer="0.511811017990112" header="0.511811017990112" left="0.275590717792511" right="0.196850508451462" top="0.196850508451462"/>
  <pageSetup fitToHeight="1" fitToWidth="1" orientation="landscape" paperHeight="297.1798mm" paperSize="9" paperWidth="210.0438mm" scale="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2022-09-12T07:44:48Z</dcterms:modified>
</cp:coreProperties>
</file>